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120" yWindow="852" windowWidth="9420" windowHeight="4236" tabRatio="142" firstSheet="2" activeTab="2"/>
  </bookViews>
  <sheets>
    <sheet name="BilgiGirisi" sheetId="1" r:id="rId1"/>
    <sheet name="YOLLUK BİLDİRİMİ" sheetId="2" r:id="rId2"/>
    <sheet name="H CETVELİ" sheetId="3" r:id="rId3"/>
    <sheet name="YaziyaCevir" sheetId="4" r:id="rId4"/>
  </sheets>
  <externalReferences>
    <externalReference r:id="rId7"/>
  </externalReferences>
  <definedNames>
    <definedName name="_xlfn.BAHTTEXT" hidden="1">#NAME?</definedName>
    <definedName name="A">#REF!</definedName>
    <definedName name="DENE">'[1]tahakkuk müzekkeresi_1'!#REF!</definedName>
    <definedName name="_xlnm.Print_Area" localSheetId="1">'YOLLUK BİLDİRİMİ'!$A$1:$S$38</definedName>
  </definedNames>
  <calcPr fullCalcOnLoad="1"/>
</workbook>
</file>

<file path=xl/comments1.xml><?xml version="1.0" encoding="utf-8"?>
<comments xmlns="http://schemas.openxmlformats.org/spreadsheetml/2006/main">
  <authors>
    <author>DENİZ TURGUL</author>
    <author>Derniz</author>
  </authors>
  <commentList>
    <comment ref="C11" authorId="0">
      <text>
        <r>
          <rPr>
            <b/>
            <sz val="9"/>
            <rFont val="Tahoma"/>
            <family val="2"/>
          </rPr>
          <t>EVLİ MEMURLARDAN HER İKİSİ AYNI ANDA AYNI YERE TAYİN OLURSA. BİRİ %5, DİĞERİ %2,5 ALIR.
BUNUN DIŞINDAKİ DURUMLARDA %5 SEÇİLECEKTİR.</t>
        </r>
      </text>
    </comment>
    <comment ref="E11" authorId="0">
      <text>
        <r>
          <rPr>
            <b/>
            <sz val="9"/>
            <rFont val="Tahoma"/>
            <family val="2"/>
          </rPr>
          <t>memur olan eşlerden; aynı yerden aynı yere atananlardan birine %2,5 diğerine %5 olarak seçilir.</t>
        </r>
      </text>
    </comment>
    <comment ref="C8" authorId="1">
      <text>
        <r>
          <rPr>
            <b/>
            <sz val="9"/>
            <rFont val="Tahoma"/>
            <family val="2"/>
          </rPr>
          <t xml:space="preserve">
Yevmileyeler ve Gündelikler sayfasına tıklayınız.</t>
        </r>
      </text>
    </comment>
    <comment ref="C9" authorId="1">
      <text>
        <r>
          <rPr>
            <b/>
            <sz val="9"/>
            <rFont val="Tahoma"/>
            <family val="2"/>
          </rPr>
          <t>Deniz:</t>
        </r>
        <r>
          <rPr>
            <sz val="9"/>
            <rFont val="Tahoma"/>
            <family val="2"/>
          </rPr>
          <t xml:space="preserve">
Maaş bordrosuna bakılarak yazılacaktır.</t>
        </r>
      </text>
    </comment>
    <comment ref="C7" authorId="1">
      <text>
        <r>
          <rPr>
            <b/>
            <sz val="9"/>
            <rFont val="Tahoma"/>
            <family val="2"/>
          </rPr>
          <t>Deniz:</t>
        </r>
        <r>
          <rPr>
            <sz val="9"/>
            <rFont val="Tahoma"/>
            <family val="2"/>
          </rPr>
          <t xml:space="preserve">
Maaş bordrosuna bakılarak Ödemeye Esas Olan derece/kademe yazılacaktır.</t>
        </r>
      </text>
    </comment>
  </commentList>
</comments>
</file>

<file path=xl/comments2.xml><?xml version="1.0" encoding="utf-8"?>
<comments xmlns="http://schemas.openxmlformats.org/spreadsheetml/2006/main">
  <authors>
    <author>BILGISAYAR</author>
  </authors>
  <commentList>
    <comment ref="E9" authorId="0">
      <text>
        <r>
          <rPr>
            <b/>
            <sz val="10"/>
            <rFont val="Tahoma"/>
            <family val="2"/>
          </rPr>
          <t xml:space="preserve">YOLLUK ALACAK HAK SAHİBİNİN GÜN SAYISI KISMINA ( 1 )
YAZINIZ
</t>
        </r>
        <r>
          <rPr>
            <sz val="10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10"/>
            <rFont val="Tahoma"/>
            <family val="2"/>
          </rPr>
          <t>AİLE FERTLERİNE 4 KİŞİDEN FAZLA SABİT UNSUR ÖDENMEZ, 6245 SAYILI HARCIRAH KANUNU MADDE 45
4 TEN SONRAKİ KİŞİLERE SADDECE YEVMİYE VE TAŞIT ÜCRETİ ÖDENİR.</t>
        </r>
      </text>
    </comment>
  </commentList>
</comments>
</file>

<file path=xl/comments3.xml><?xml version="1.0" encoding="utf-8"?>
<comments xmlns="http://schemas.openxmlformats.org/spreadsheetml/2006/main">
  <authors>
    <author>DENİZ TURGUL</author>
  </authors>
  <commentList>
    <comment ref="Q4" authorId="0">
      <text>
        <r>
          <rPr>
            <b/>
            <sz val="9"/>
            <rFont val="Tahoma"/>
            <family val="2"/>
          </rPr>
          <t>EK GÖSTERGESİ 3000 VE YUKARI OLANLAR</t>
        </r>
      </text>
    </comment>
  </commentList>
</comments>
</file>

<file path=xl/sharedStrings.xml><?xml version="1.0" encoding="utf-8"?>
<sst xmlns="http://schemas.openxmlformats.org/spreadsheetml/2006/main" count="166" uniqueCount="106">
  <si>
    <t>YILLAR</t>
  </si>
  <si>
    <t>&gt;3000</t>
  </si>
  <si>
    <t>D    E  R   E   C   E   L   E   R</t>
  </si>
  <si>
    <t>Adı Soyadı</t>
  </si>
  <si>
    <t>Dairesi</t>
  </si>
  <si>
    <t>Unvanı</t>
  </si>
  <si>
    <t>Bütçe Yılı</t>
  </si>
  <si>
    <t>Aylık Kadro Derecesi</t>
  </si>
  <si>
    <t>Önceden Avans Almışsa Aldığı Muh.Birimi ve Tarihi</t>
  </si>
  <si>
    <t>Ek Göstergesi</t>
  </si>
  <si>
    <t>Gündeliği</t>
  </si>
  <si>
    <t>Atama Tarihi</t>
  </si>
  <si>
    <t>Nereden Nereye Gidildiği</t>
  </si>
  <si>
    <t>Akrabalık Derecesi</t>
  </si>
  <si>
    <t>G Ü N D E L İ K L ER</t>
  </si>
  <si>
    <t>T A Ş I T I N</t>
  </si>
  <si>
    <t>Y E R   D E Ğ İ Ş T İ R ME   G İ D E R İ</t>
  </si>
  <si>
    <t>Dövizin</t>
  </si>
  <si>
    <t>Çeşidi Mevki</t>
  </si>
  <si>
    <t>Değişken Unsur</t>
  </si>
  <si>
    <t>Gün Sayısı</t>
  </si>
  <si>
    <t>Yevmiye</t>
  </si>
  <si>
    <t>Mesafe 
Km/Mil</t>
  </si>
  <si>
    <t>Cinsi</t>
  </si>
  <si>
    <t>Kuru</t>
  </si>
  <si>
    <t/>
  </si>
  <si>
    <t>G E N E L   T O P L A M</t>
  </si>
  <si>
    <t>Birim Yetkilisi (*)</t>
  </si>
  <si>
    <t xml:space="preserve">Bildirim Sahibi </t>
  </si>
  <si>
    <t>(*) Bu kısım bildirim sahibinin atama işleminden bilgisi 
olan amir tarafından imzalanacaktır.</t>
  </si>
  <si>
    <t>İmzası</t>
  </si>
  <si>
    <t>TL/Yab. Para</t>
  </si>
  <si>
    <t>TL</t>
  </si>
  <si>
    <t>(İmza)</t>
  </si>
  <si>
    <t>ÜNVANI</t>
  </si>
  <si>
    <t>ADI SOYADI</t>
  </si>
  <si>
    <t xml:space="preserve"> </t>
  </si>
  <si>
    <t>YAZIYA ÇEVİRME TABLOSU</t>
  </si>
  <si>
    <t>Para birimi:</t>
  </si>
  <si>
    <t>Krş</t>
  </si>
  <si>
    <t xml:space="preserve"> Bir</t>
  </si>
  <si>
    <t xml:space="preserve"> On</t>
  </si>
  <si>
    <t xml:space="preserve"> Yüz</t>
  </si>
  <si>
    <t xml:space="preserve"> Bin</t>
  </si>
  <si>
    <t xml:space="preserve"> Milyon</t>
  </si>
  <si>
    <t xml:space="preserve"> Milyar</t>
  </si>
  <si>
    <t xml:space="preserve"> Trilyon</t>
  </si>
  <si>
    <t xml:space="preserve"> Katrilyon</t>
  </si>
  <si>
    <t>Sayı:</t>
  </si>
  <si>
    <t xml:space="preserve"> İki</t>
  </si>
  <si>
    <t xml:space="preserve"> Yirmi</t>
  </si>
  <si>
    <t xml:space="preserve"> İki Yüz</t>
  </si>
  <si>
    <t>Metin:</t>
  </si>
  <si>
    <t xml:space="preserve"> Üç</t>
  </si>
  <si>
    <t xml:space="preserve"> Otuz</t>
  </si>
  <si>
    <t xml:space="preserve"> Üç Yüz</t>
  </si>
  <si>
    <t xml:space="preserve"> Dört</t>
  </si>
  <si>
    <t xml:space="preserve"> Kırk</t>
  </si>
  <si>
    <t xml:space="preserve"> Dört Yüz</t>
  </si>
  <si>
    <t xml:space="preserve"> Beş</t>
  </si>
  <si>
    <t xml:space="preserve"> Elli</t>
  </si>
  <si>
    <t xml:space="preserve"> Beş Yüz</t>
  </si>
  <si>
    <t xml:space="preserve"> Altı</t>
  </si>
  <si>
    <t xml:space="preserve"> Altmış</t>
  </si>
  <si>
    <t xml:space="preserve"> Altı Yüz</t>
  </si>
  <si>
    <t xml:space="preserve"> Yedi</t>
  </si>
  <si>
    <t xml:space="preserve"> Yetmiş</t>
  </si>
  <si>
    <t xml:space="preserve"> Yedi Yüz</t>
  </si>
  <si>
    <t xml:space="preserve"> Sekiz</t>
  </si>
  <si>
    <t xml:space="preserve"> Seksen</t>
  </si>
  <si>
    <t xml:space="preserve"> Sekiz Yüz</t>
  </si>
  <si>
    <t xml:space="preserve"> Dokuz</t>
  </si>
  <si>
    <t xml:space="preserve"> Doksan</t>
  </si>
  <si>
    <t xml:space="preserve"> Dokuz Yüz</t>
  </si>
  <si>
    <t>EK GÖSTERGE</t>
  </si>
  <si>
    <t xml:space="preserve">Toplam 
Tutar   
1+2+3+4                            </t>
  </si>
  <si>
    <t>Tutarı
1</t>
  </si>
  <si>
    <t>Ücreti
2</t>
  </si>
  <si>
    <t>Sabit Unsur
3</t>
  </si>
  <si>
    <t>YEVMİYESİ</t>
  </si>
  <si>
    <t>KADRO 
DERECESİ</t>
  </si>
  <si>
    <t>Kendisi</t>
  </si>
  <si>
    <t>Eşi</t>
  </si>
  <si>
    <t>Çocuk</t>
  </si>
  <si>
    <t>Babası</t>
  </si>
  <si>
    <t>Annesi</t>
  </si>
  <si>
    <t>ÖDEME EMRİ BELGESİNE
 EKLENECEK BELGELER</t>
  </si>
  <si>
    <t>Atama Kararnamesi (1 Adet)</t>
  </si>
  <si>
    <t>GÖREV YERİ</t>
  </si>
  <si>
    <t>DEĞİŞKEN UNSUR YÜZDESİ</t>
  </si>
  <si>
    <t>OTO</t>
  </si>
  <si>
    <t>Görevden Ayrılış Yazısı (1 Adet)</t>
  </si>
  <si>
    <t>Tutar
 4</t>
  </si>
  <si>
    <t>Rayiç Yazısı (1 Adet)</t>
  </si>
  <si>
    <t>Açıklamayı Okumak için tıklayın.</t>
  </si>
  <si>
    <t>YURTİÇİ / YURTDIŞI 
SÜREKLİ GÖREV YOLLUĞU BİLDİRİMİ</t>
  </si>
  <si>
    <t>G Ü N D E L İ K L E R</t>
  </si>
  <si>
    <t>YOLLUK BİL. ONAYLAYANIN</t>
  </si>
  <si>
    <t>Sürekli Görev Yolluğu Bil. (1 Adet)</t>
  </si>
  <si>
    <t>MESAFE (km/mil)</t>
  </si>
  <si>
    <t>₺</t>
  </si>
  <si>
    <t>Personel Nakil Bildirimi (1 Adet)</t>
  </si>
  <si>
    <t>Okul Müdürü</t>
  </si>
  <si>
    <t>Deniz TURĞUL</t>
  </si>
  <si>
    <t>V.H.K.İ.</t>
  </si>
  <si>
    <t>2/2</t>
  </si>
</sst>
</file>

<file path=xl/styles.xml><?xml version="1.0" encoding="utf-8"?>
<styleSheet xmlns="http://schemas.openxmlformats.org/spreadsheetml/2006/main">
  <numFmts count="1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_-&quot;TL&quot;\ * #,##0_-;\-&quot;TL&quot;\ * #,##0_-;_-&quot;TL&quot;\ * &quot;-&quot;_-;_-@_-"/>
    <numFmt numFmtId="167" formatCode="_-&quot;TL&quot;\ * #,##0.00_-;\-&quot;TL&quot;\ * #,##0.00_-;_-&quot;TL&quot;\ * &quot;-&quot;??_-;_-@_-"/>
    <numFmt numFmtId="168" formatCode="0.000"/>
    <numFmt numFmtId="169" formatCode="0.0000"/>
    <numFmt numFmtId="170" formatCode="[$-41F]dd\ mmmm\ yyyy\ dddd"/>
  </numFmts>
  <fonts count="7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i/>
      <sz val="8"/>
      <name val="Tahoma"/>
      <family val="2"/>
    </font>
    <font>
      <b/>
      <i/>
      <sz val="10"/>
      <name val="Arial Tur"/>
      <family val="0"/>
    </font>
    <font>
      <b/>
      <sz val="8"/>
      <name val="Tahoma"/>
      <family val="2"/>
    </font>
    <font>
      <b/>
      <sz val="10"/>
      <color indexed="63"/>
      <name val="Arial Tur"/>
      <family val="0"/>
    </font>
    <font>
      <sz val="10"/>
      <color indexed="63"/>
      <name val="Arial Tur"/>
      <family val="0"/>
    </font>
    <font>
      <i/>
      <sz val="8"/>
      <name val="Arial Tur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3"/>
      <color indexed="8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b/>
      <sz val="10"/>
      <color indexed="16"/>
      <name val="Arial Tur"/>
      <family val="0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9"/>
      <name val="Tahoma"/>
      <family val="2"/>
    </font>
    <font>
      <sz val="10"/>
      <color indexed="8"/>
      <name val="Tahoma"/>
      <family val="2"/>
    </font>
    <font>
      <sz val="7"/>
      <color indexed="10"/>
      <name val="Tahoma"/>
      <family val="2"/>
    </font>
    <font>
      <sz val="9"/>
      <color indexed="10"/>
      <name val="Tahoma"/>
      <family val="2"/>
    </font>
    <font>
      <sz val="10"/>
      <color indexed="9"/>
      <name val="Arial"/>
      <family val="2"/>
    </font>
    <font>
      <sz val="7"/>
      <color indexed="8"/>
      <name val="Tahoma"/>
      <family val="2"/>
    </font>
    <font>
      <b/>
      <sz val="9"/>
      <name val="Tahoma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b/>
      <sz val="14"/>
      <name val="Calibri"/>
      <family val="2"/>
    </font>
    <font>
      <b/>
      <sz val="11"/>
      <name val="Arial"/>
      <family val="2"/>
    </font>
    <font>
      <sz val="11"/>
      <color indexed="8"/>
      <name val="Tahoma"/>
      <family val="2"/>
    </font>
    <font>
      <sz val="14"/>
      <color indexed="14"/>
      <name val="Arial"/>
      <family val="2"/>
    </font>
    <font>
      <b/>
      <sz val="11"/>
      <color indexed="16"/>
      <name val="Arial Tur"/>
      <family val="0"/>
    </font>
    <font>
      <sz val="10"/>
      <name val="AbakuTLSymSans"/>
      <family val="0"/>
    </font>
    <font>
      <b/>
      <sz val="10"/>
      <color indexed="56"/>
      <name val="Tahoma"/>
      <family val="2"/>
    </font>
    <font>
      <sz val="10"/>
      <color indexed="10"/>
      <name val="Arial Tur"/>
      <family val="2"/>
    </font>
    <font>
      <b/>
      <sz val="10"/>
      <color indexed="9"/>
      <name val="Verdana"/>
      <family val="2"/>
    </font>
    <font>
      <sz val="8"/>
      <name val="Segoe UI"/>
      <family val="2"/>
    </font>
    <font>
      <b/>
      <sz val="12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Tur"/>
      <family val="0"/>
    </font>
    <font>
      <sz val="10"/>
      <color indexed="8"/>
      <name val="Arial"/>
      <family val="2"/>
    </font>
    <font>
      <sz val="26"/>
      <color indexed="8"/>
      <name val="Arial"/>
      <family val="2"/>
    </font>
    <font>
      <b/>
      <sz val="10"/>
      <color rgb="FF002060"/>
      <name val="Tahoma"/>
      <family val="2"/>
    </font>
    <font>
      <sz val="10"/>
      <color rgb="FFFF0000"/>
      <name val="Arial Tur"/>
      <family val="2"/>
    </font>
    <font>
      <b/>
      <sz val="10"/>
      <color theme="0"/>
      <name val="Verdana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7" borderId="6" applyNumberFormat="0" applyAlignment="0" applyProtection="0"/>
    <xf numFmtId="0" fontId="40" fillId="16" borderId="6" applyNumberFormat="0" applyAlignment="0" applyProtection="0"/>
    <xf numFmtId="0" fontId="41" fillId="17" borderId="7" applyNumberFormat="0" applyAlignment="0" applyProtection="0"/>
    <xf numFmtId="0" fontId="4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18" borderId="8" applyNumberFormat="0" applyFont="0" applyAlignment="0" applyProtection="0"/>
    <xf numFmtId="0" fontId="44" fillId="19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" fillId="7" borderId="0">
      <alignment vertical="center"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  <xf numFmtId="0" fontId="9" fillId="7" borderId="0">
      <alignment vertical="center"/>
      <protection/>
    </xf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24" borderId="10" xfId="0" applyFont="1" applyFill="1" applyBorder="1" applyAlignment="1">
      <alignment/>
    </xf>
    <xf numFmtId="0" fontId="9" fillId="0" borderId="0" xfId="51" applyNumberFormat="1" applyFont="1" applyFill="1" applyProtection="1">
      <alignment/>
      <protection hidden="1"/>
    </xf>
    <xf numFmtId="0" fontId="8" fillId="0" borderId="0" xfId="51" applyNumberFormat="1" applyFont="1" applyFill="1" applyProtection="1">
      <alignment/>
      <protection hidden="1"/>
    </xf>
    <xf numFmtId="0" fontId="9" fillId="0" borderId="0" xfId="51" applyNumberFormat="1" applyProtection="1">
      <alignment/>
      <protection hidden="1"/>
    </xf>
    <xf numFmtId="0" fontId="8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51" applyNumberFormat="1" applyFont="1" applyFill="1" applyAlignment="1" applyProtection="1">
      <alignment/>
      <protection hidden="1"/>
    </xf>
    <xf numFmtId="0" fontId="8" fillId="0" borderId="0" xfId="51" applyNumberFormat="1" applyFont="1" applyFill="1" applyBorder="1" applyAlignment="1" applyProtection="1">
      <alignment vertical="center" wrapText="1"/>
      <protection hidden="1"/>
    </xf>
    <xf numFmtId="0" fontId="13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1" applyNumberFormat="1" applyFont="1" applyFill="1" applyBorder="1" applyAlignment="1" applyProtection="1">
      <alignment horizontal="center"/>
      <protection locked="0"/>
    </xf>
    <xf numFmtId="0" fontId="14" fillId="0" borderId="0" xfId="51" applyNumberFormat="1" applyFont="1" applyFill="1" applyAlignment="1" applyProtection="1">
      <alignment horizontal="right"/>
      <protection hidden="1"/>
    </xf>
    <xf numFmtId="0" fontId="8" fillId="0" borderId="0" xfId="51" applyNumberFormat="1" applyFont="1" applyFill="1" applyAlignment="1" applyProtection="1">
      <alignment/>
      <protection hidden="1"/>
    </xf>
    <xf numFmtId="0" fontId="15" fillId="0" borderId="0" xfId="51" applyNumberFormat="1" applyFont="1" applyFill="1" applyProtection="1">
      <alignment/>
      <protection hidden="1"/>
    </xf>
    <xf numFmtId="0" fontId="8" fillId="0" borderId="0" xfId="51" applyNumberFormat="1" applyFont="1" applyFill="1" applyAlignment="1" applyProtection="1">
      <alignment horizontal="left" vertical="center"/>
      <protection hidden="1"/>
    </xf>
    <xf numFmtId="0" fontId="8" fillId="0" borderId="0" xfId="51" applyNumberFormat="1" applyFont="1" applyFill="1" applyAlignment="1" applyProtection="1">
      <alignment horizontal="left"/>
      <protection hidden="1"/>
    </xf>
    <xf numFmtId="0" fontId="16" fillId="25" borderId="0" xfId="51" applyNumberFormat="1" applyFont="1" applyFill="1" applyAlignment="1" applyProtection="1">
      <alignment/>
      <protection hidden="1"/>
    </xf>
    <xf numFmtId="0" fontId="17" fillId="25" borderId="0" xfId="51" applyNumberFormat="1" applyFont="1" applyFill="1" applyProtection="1">
      <alignment/>
      <protection hidden="1"/>
    </xf>
    <xf numFmtId="0" fontId="13" fillId="0" borderId="0" xfId="51" applyNumberFormat="1" applyFont="1" applyFill="1" applyProtection="1">
      <alignment/>
      <protection hidden="1"/>
    </xf>
    <xf numFmtId="0" fontId="9" fillId="0" borderId="0" xfId="51" applyNumberFormat="1" applyFont="1" applyFill="1" applyAlignment="1" applyProtection="1">
      <alignment/>
      <protection hidden="1"/>
    </xf>
    <xf numFmtId="0" fontId="18" fillId="0" borderId="0" xfId="51" applyNumberFormat="1" applyFont="1" applyFill="1" applyProtection="1">
      <alignment/>
      <protection hidden="1"/>
    </xf>
    <xf numFmtId="0" fontId="9" fillId="0" borderId="0" xfId="51" applyNumberFormat="1" applyAlignment="1" applyProtection="1">
      <alignment/>
      <protection hidden="1"/>
    </xf>
    <xf numFmtId="0" fontId="5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2" fillId="0" borderId="0" xfId="0" applyFont="1" applyAlignment="1">
      <alignment/>
    </xf>
    <xf numFmtId="0" fontId="21" fillId="0" borderId="12" xfId="0" applyFont="1" applyBorder="1" applyAlignment="1">
      <alignment/>
    </xf>
    <xf numFmtId="0" fontId="23" fillId="0" borderId="13" xfId="0" applyFont="1" applyBorder="1" applyAlignment="1" applyProtection="1">
      <alignment vertical="center"/>
      <protection hidden="1"/>
    </xf>
    <xf numFmtId="0" fontId="23" fillId="0" borderId="12" xfId="0" applyFont="1" applyBorder="1" applyAlignment="1" applyProtection="1">
      <alignment/>
      <protection hidden="1"/>
    </xf>
    <xf numFmtId="0" fontId="23" fillId="0" borderId="14" xfId="0" applyFont="1" applyBorder="1" applyAlignment="1" applyProtection="1">
      <alignment vertical="center"/>
      <protection hidden="1"/>
    </xf>
    <xf numFmtId="0" fontId="23" fillId="0" borderId="14" xfId="0" applyFont="1" applyBorder="1" applyAlignment="1" applyProtection="1">
      <alignment vertical="center" shrinkToFit="1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center" shrinkToFit="1"/>
      <protection hidden="1"/>
    </xf>
    <xf numFmtId="0" fontId="23" fillId="0" borderId="10" xfId="0" applyFont="1" applyBorder="1" applyAlignment="1" applyProtection="1">
      <alignment/>
      <protection hidden="1"/>
    </xf>
    <xf numFmtId="4" fontId="23" fillId="0" borderId="10" xfId="0" applyNumberFormat="1" applyFont="1" applyBorder="1" applyAlignment="1" applyProtection="1">
      <alignment/>
      <protection hidden="1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 horizontal="right" vertical="center"/>
      <protection hidden="1"/>
    </xf>
    <xf numFmtId="0" fontId="23" fillId="0" borderId="15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4" fillId="0" borderId="15" xfId="0" applyFont="1" applyBorder="1" applyAlignment="1" applyProtection="1">
      <alignment vertical="center" wrapText="1"/>
      <protection hidden="1"/>
    </xf>
    <xf numFmtId="0" fontId="24" fillId="0" borderId="0" xfId="0" applyFont="1" applyBorder="1" applyAlignment="1" applyProtection="1">
      <alignment vertical="center" wrapText="1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21" fillId="0" borderId="16" xfId="0" applyFont="1" applyBorder="1" applyAlignment="1">
      <alignment/>
    </xf>
    <xf numFmtId="0" fontId="27" fillId="0" borderId="0" xfId="0" applyFont="1" applyAlignment="1">
      <alignment/>
    </xf>
    <xf numFmtId="0" fontId="23" fillId="7" borderId="10" xfId="0" applyFont="1" applyFill="1" applyBorder="1" applyAlignment="1" applyProtection="1">
      <alignment/>
      <protection hidden="1" locked="0"/>
    </xf>
    <xf numFmtId="4" fontId="23" fillId="7" borderId="10" xfId="0" applyNumberFormat="1" applyFont="1" applyFill="1" applyBorder="1" applyAlignment="1" applyProtection="1">
      <alignment horizontal="right"/>
      <protection hidden="1" locked="0"/>
    </xf>
    <xf numFmtId="0" fontId="23" fillId="7" borderId="14" xfId="0" applyFont="1" applyFill="1" applyBorder="1" applyAlignment="1" applyProtection="1">
      <alignment shrinkToFit="1"/>
      <protection hidden="1" locked="0"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0" fontId="49" fillId="0" borderId="0" xfId="67" applyNumberFormat="1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hidden="1" locked="0"/>
    </xf>
    <xf numFmtId="0" fontId="23" fillId="0" borderId="14" xfId="0" applyFont="1" applyFill="1" applyBorder="1" applyAlignment="1" applyProtection="1">
      <alignment shrinkToFit="1"/>
      <protection hidden="1" locked="0"/>
    </xf>
    <xf numFmtId="0" fontId="23" fillId="0" borderId="10" xfId="0" applyFont="1" applyFill="1" applyBorder="1" applyAlignment="1" applyProtection="1">
      <alignment/>
      <protection hidden="1" locked="0"/>
    </xf>
    <xf numFmtId="0" fontId="23" fillId="0" borderId="14" xfId="0" applyFont="1" applyFill="1" applyBorder="1" applyAlignment="1" applyProtection="1">
      <alignment shrinkToFit="1"/>
      <protection locked="0"/>
    </xf>
    <xf numFmtId="4" fontId="23" fillId="0" borderId="10" xfId="0" applyNumberFormat="1" applyFont="1" applyFill="1" applyBorder="1" applyAlignment="1" applyProtection="1">
      <alignment horizontal="right"/>
      <protection hidden="1" locked="0"/>
    </xf>
    <xf numFmtId="0" fontId="23" fillId="7" borderId="10" xfId="0" applyFont="1" applyFill="1" applyBorder="1" applyAlignment="1" applyProtection="1">
      <alignment shrinkToFit="1"/>
      <protection hidden="1"/>
    </xf>
    <xf numFmtId="0" fontId="23" fillId="7" borderId="10" xfId="0" applyFont="1" applyFill="1" applyBorder="1" applyAlignment="1" applyProtection="1">
      <alignment/>
      <protection hidden="1"/>
    </xf>
    <xf numFmtId="10" fontId="24" fillId="26" borderId="10" xfId="0" applyNumberFormat="1" applyFont="1" applyFill="1" applyBorder="1" applyAlignment="1" applyProtection="1">
      <alignment horizontal="center" vertical="center" shrinkToFit="1"/>
      <protection hidden="1"/>
    </xf>
    <xf numFmtId="4" fontId="24" fillId="0" borderId="17" xfId="0" applyNumberFormat="1" applyFont="1" applyBorder="1" applyAlignment="1" applyProtection="1">
      <alignment vertical="center"/>
      <protection hidden="1"/>
    </xf>
    <xf numFmtId="4" fontId="24" fillId="0" borderId="10" xfId="0" applyNumberFormat="1" applyFont="1" applyBorder="1" applyAlignment="1" applyProtection="1">
      <alignment vertical="center"/>
      <protection hidden="1"/>
    </xf>
    <xf numFmtId="0" fontId="54" fillId="27" borderId="10" xfId="0" applyFont="1" applyFill="1" applyBorder="1" applyAlignment="1">
      <alignment horizontal="center"/>
    </xf>
    <xf numFmtId="0" fontId="5" fillId="28" borderId="10" xfId="0" applyFont="1" applyFill="1" applyBorder="1" applyAlignment="1">
      <alignment horizontal="center"/>
    </xf>
    <xf numFmtId="0" fontId="28" fillId="7" borderId="10" xfId="50" applyFont="1" applyFill="1" applyBorder="1" applyAlignment="1" applyProtection="1">
      <alignment horizontal="center" vertical="center"/>
      <protection hidden="1"/>
    </xf>
    <xf numFmtId="0" fontId="28" fillId="7" borderId="10" xfId="50" applyFont="1" applyFill="1" applyBorder="1" applyAlignment="1" applyProtection="1">
      <alignment horizontal="center" vertical="center" wrapText="1"/>
      <protection hidden="1"/>
    </xf>
    <xf numFmtId="0" fontId="0" fillId="29" borderId="0" xfId="0" applyFill="1" applyAlignment="1">
      <alignment/>
    </xf>
    <xf numFmtId="10" fontId="51" fillId="29" borderId="0" xfId="0" applyNumberFormat="1" applyFont="1" applyFill="1" applyAlignment="1">
      <alignment/>
    </xf>
    <xf numFmtId="0" fontId="22" fillId="30" borderId="0" xfId="0" applyFont="1" applyFill="1" applyAlignment="1">
      <alignment/>
    </xf>
    <xf numFmtId="0" fontId="21" fillId="30" borderId="0" xfId="0" applyFont="1" applyFill="1" applyAlignment="1">
      <alignment/>
    </xf>
    <xf numFmtId="0" fontId="23" fillId="30" borderId="0" xfId="0" applyFont="1" applyFill="1" applyAlignment="1" applyProtection="1">
      <alignment/>
      <protection hidden="1"/>
    </xf>
    <xf numFmtId="0" fontId="23" fillId="30" borderId="12" xfId="0" applyFont="1" applyFill="1" applyBorder="1" applyAlignment="1" applyProtection="1">
      <alignment/>
      <protection hidden="1"/>
    </xf>
    <xf numFmtId="0" fontId="23" fillId="30" borderId="18" xfId="0" applyFont="1" applyFill="1" applyBorder="1" applyAlignment="1" applyProtection="1">
      <alignment/>
      <protection hidden="1"/>
    </xf>
    <xf numFmtId="0" fontId="23" fillId="30" borderId="11" xfId="0" applyFont="1" applyFill="1" applyBorder="1" applyAlignment="1" applyProtection="1">
      <alignment/>
      <protection hidden="1"/>
    </xf>
    <xf numFmtId="0" fontId="23" fillId="30" borderId="16" xfId="0" applyFont="1" applyFill="1" applyBorder="1" applyAlignment="1" applyProtection="1">
      <alignment/>
      <protection hidden="1"/>
    </xf>
    <xf numFmtId="0" fontId="21" fillId="30" borderId="11" xfId="0" applyFont="1" applyFill="1" applyBorder="1" applyAlignment="1">
      <alignment/>
    </xf>
    <xf numFmtId="0" fontId="21" fillId="30" borderId="12" xfId="0" applyFont="1" applyFill="1" applyBorder="1" applyAlignment="1">
      <alignment/>
    </xf>
    <xf numFmtId="9" fontId="0" fillId="29" borderId="0" xfId="0" applyNumberFormat="1" applyFill="1" applyAlignment="1" applyProtection="1">
      <alignment/>
      <protection locked="0"/>
    </xf>
    <xf numFmtId="10" fontId="0" fillId="29" borderId="0" xfId="0" applyNumberFormat="1" applyFill="1" applyAlignment="1" applyProtection="1">
      <alignment/>
      <protection locked="0"/>
    </xf>
    <xf numFmtId="0" fontId="0" fillId="29" borderId="0" xfId="0" applyFill="1" applyAlignment="1" applyProtection="1">
      <alignment/>
      <protection locked="0"/>
    </xf>
    <xf numFmtId="0" fontId="0" fillId="29" borderId="0" xfId="0" applyFill="1" applyBorder="1" applyAlignment="1">
      <alignment/>
    </xf>
    <xf numFmtId="4" fontId="0" fillId="31" borderId="10" xfId="0" applyNumberFormat="1" applyFill="1" applyBorder="1" applyAlignment="1" applyProtection="1">
      <alignment/>
      <protection locked="0"/>
    </xf>
    <xf numFmtId="4" fontId="0" fillId="32" borderId="10" xfId="0" applyNumberFormat="1" applyFill="1" applyBorder="1" applyAlignment="1" applyProtection="1">
      <alignment/>
      <protection locked="0"/>
    </xf>
    <xf numFmtId="4" fontId="6" fillId="24" borderId="10" xfId="0" applyNumberFormat="1" applyFont="1" applyFill="1" applyBorder="1" applyAlignment="1" applyProtection="1">
      <alignment/>
      <protection locked="0"/>
    </xf>
    <xf numFmtId="4" fontId="0" fillId="31" borderId="10" xfId="0" applyNumberFormat="1" applyFont="1" applyFill="1" applyBorder="1" applyAlignment="1" applyProtection="1">
      <alignment/>
      <protection locked="0"/>
    </xf>
    <xf numFmtId="4" fontId="0" fillId="32" borderId="10" xfId="0" applyNumberFormat="1" applyFont="1" applyFill="1" applyBorder="1" applyAlignment="1" applyProtection="1">
      <alignment/>
      <protection locked="0"/>
    </xf>
    <xf numFmtId="0" fontId="24" fillId="7" borderId="15" xfId="0" applyFont="1" applyFill="1" applyBorder="1" applyAlignment="1" applyProtection="1">
      <alignment vertical="center" shrinkToFit="1"/>
      <protection hidden="1"/>
    </xf>
    <xf numFmtId="0" fontId="59" fillId="7" borderId="10" xfId="0" applyFont="1" applyFill="1" applyBorder="1" applyAlignment="1" applyProtection="1">
      <alignment shrinkToFit="1"/>
      <protection hidden="1" locked="0"/>
    </xf>
    <xf numFmtId="0" fontId="59" fillId="0" borderId="10" xfId="0" applyFont="1" applyFill="1" applyBorder="1" applyAlignment="1" applyProtection="1">
      <alignment shrinkToFit="1"/>
      <protection hidden="1" locked="0"/>
    </xf>
    <xf numFmtId="0" fontId="59" fillId="0" borderId="10" xfId="0" applyFont="1" applyFill="1" applyBorder="1" applyAlignment="1" applyProtection="1">
      <alignment shrinkToFit="1"/>
      <protection locked="0"/>
    </xf>
    <xf numFmtId="0" fontId="59" fillId="0" borderId="10" xfId="0" applyFont="1" applyBorder="1" applyAlignment="1" applyProtection="1">
      <alignment shrinkToFit="1"/>
      <protection locked="0"/>
    </xf>
    <xf numFmtId="0" fontId="9" fillId="33" borderId="10" xfId="50" applyFont="1" applyFill="1" applyBorder="1" applyAlignment="1" applyProtection="1">
      <alignment horizontal="left" vertical="center" shrinkToFit="1"/>
      <protection locked="0"/>
    </xf>
    <xf numFmtId="169" fontId="49" fillId="0" borderId="0" xfId="0" applyNumberFormat="1" applyFont="1" applyAlignment="1" applyProtection="1">
      <alignment/>
      <protection locked="0"/>
    </xf>
    <xf numFmtId="44" fontId="62" fillId="0" borderId="0" xfId="0" applyNumberFormat="1" applyFont="1" applyAlignment="1">
      <alignment/>
    </xf>
    <xf numFmtId="42" fontId="62" fillId="0" borderId="10" xfId="51" applyNumberFormat="1" applyFont="1" applyFill="1" applyBorder="1" applyAlignment="1" applyProtection="1">
      <alignment horizontal="center"/>
      <protection locked="0"/>
    </xf>
    <xf numFmtId="1" fontId="23" fillId="7" borderId="10" xfId="0" applyNumberFormat="1" applyFont="1" applyFill="1" applyBorder="1" applyAlignment="1" applyProtection="1">
      <alignment horizontal="center"/>
      <protection hidden="1"/>
    </xf>
    <xf numFmtId="0" fontId="23" fillId="0" borderId="10" xfId="0" applyFont="1" applyBorder="1" applyAlignment="1" applyProtection="1">
      <alignment/>
      <protection hidden="1" locked="0"/>
    </xf>
    <xf numFmtId="4" fontId="23" fillId="0" borderId="10" xfId="0" applyNumberFormat="1" applyFont="1" applyBorder="1" applyAlignment="1" applyProtection="1">
      <alignment horizontal="right"/>
      <protection hidden="1" locked="0"/>
    </xf>
    <xf numFmtId="14" fontId="23" fillId="0" borderId="10" xfId="0" applyNumberFormat="1" applyFont="1" applyBorder="1" applyAlignment="1" applyProtection="1">
      <alignment shrinkToFit="1"/>
      <protection hidden="1" locked="0"/>
    </xf>
    <xf numFmtId="14" fontId="23" fillId="0" borderId="10" xfId="0" applyNumberFormat="1" applyFont="1" applyBorder="1" applyAlignment="1" applyProtection="1">
      <alignment/>
      <protection hidden="1" locked="0"/>
    </xf>
    <xf numFmtId="0" fontId="75" fillId="34" borderId="10" xfId="0" applyFont="1" applyFill="1" applyBorder="1" applyAlignment="1">
      <alignment horizontal="left" vertical="center"/>
    </xf>
    <xf numFmtId="0" fontId="75" fillId="34" borderId="10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29" fillId="35" borderId="0" xfId="0" applyFont="1" applyFill="1" applyBorder="1" applyAlignment="1">
      <alignment horizontal="center"/>
    </xf>
    <xf numFmtId="0" fontId="0" fillId="35" borderId="0" xfId="0" applyFill="1" applyBorder="1" applyAlignment="1" applyProtection="1">
      <alignment shrinkToFit="1"/>
      <protection locked="0"/>
    </xf>
    <xf numFmtId="0" fontId="11" fillId="30" borderId="19" xfId="50" applyFont="1" applyFill="1" applyBorder="1" applyAlignment="1" applyProtection="1">
      <alignment horizontal="left" vertical="center" shrinkToFit="1"/>
      <protection locked="0"/>
    </xf>
    <xf numFmtId="0" fontId="11" fillId="30" borderId="19" xfId="50" applyFont="1" applyFill="1" applyBorder="1" applyAlignment="1" applyProtection="1">
      <alignment horizontal="center" vertical="center" shrinkToFit="1"/>
      <protection locked="0"/>
    </xf>
    <xf numFmtId="0" fontId="11" fillId="35" borderId="0" xfId="50" applyFont="1" applyFill="1" applyBorder="1" applyAlignment="1" applyProtection="1">
      <alignment horizontal="left" vertical="center" shrinkToFit="1"/>
      <protection locked="0"/>
    </xf>
    <xf numFmtId="0" fontId="11" fillId="35" borderId="0" xfId="50" applyFont="1" applyFill="1" applyBorder="1" applyAlignment="1" applyProtection="1">
      <alignment horizontal="center" vertical="center" shrinkToFit="1"/>
      <protection locked="0"/>
    </xf>
    <xf numFmtId="0" fontId="75" fillId="35" borderId="20" xfId="0" applyFont="1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29" fillId="35" borderId="20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0" fontId="76" fillId="33" borderId="10" xfId="50" applyFont="1" applyFill="1" applyBorder="1" applyAlignment="1" applyProtection="1">
      <alignment horizontal="left" vertical="center" shrinkToFit="1"/>
      <protection locked="0"/>
    </xf>
    <xf numFmtId="0" fontId="23" fillId="7" borderId="10" xfId="0" applyFont="1" applyFill="1" applyBorder="1" applyAlignment="1" applyProtection="1">
      <alignment horizontal="center"/>
      <protection hidden="1" locked="0"/>
    </xf>
    <xf numFmtId="0" fontId="56" fillId="36" borderId="10" xfId="0" applyFont="1" applyFill="1" applyBorder="1" applyAlignment="1">
      <alignment horizontal="center" wrapText="1"/>
    </xf>
    <xf numFmtId="0" fontId="56" fillId="36" borderId="17" xfId="0" applyFont="1" applyFill="1" applyBorder="1" applyAlignment="1">
      <alignment horizontal="center" wrapText="1"/>
    </xf>
    <xf numFmtId="0" fontId="55" fillId="37" borderId="17" xfId="0" applyFont="1" applyFill="1" applyBorder="1" applyAlignment="1">
      <alignment horizontal="center" vertical="center" shrinkToFit="1"/>
    </xf>
    <xf numFmtId="0" fontId="55" fillId="37" borderId="20" xfId="0" applyFont="1" applyFill="1" applyBorder="1" applyAlignment="1">
      <alignment horizontal="center" vertical="center" shrinkToFit="1"/>
    </xf>
    <xf numFmtId="0" fontId="58" fillId="27" borderId="20" xfId="0" applyFont="1" applyFill="1" applyBorder="1" applyAlignment="1">
      <alignment horizontal="center" vertical="center" shrinkToFit="1"/>
    </xf>
    <xf numFmtId="0" fontId="58" fillId="27" borderId="14" xfId="0" applyFont="1" applyFill="1" applyBorder="1" applyAlignment="1">
      <alignment horizontal="center" vertical="center" shrinkToFit="1"/>
    </xf>
    <xf numFmtId="0" fontId="0" fillId="38" borderId="0" xfId="0" applyFill="1" applyAlignment="1">
      <alignment horizontal="center"/>
    </xf>
    <xf numFmtId="0" fontId="55" fillId="37" borderId="17" xfId="0" applyFont="1" applyFill="1" applyBorder="1" applyAlignment="1" applyProtection="1">
      <alignment horizontal="left" vertical="center" shrinkToFit="1"/>
      <protection locked="0"/>
    </xf>
    <xf numFmtId="0" fontId="55" fillId="37" borderId="20" xfId="0" applyFont="1" applyFill="1" applyBorder="1" applyAlignment="1" applyProtection="1">
      <alignment horizontal="left" vertical="center" shrinkToFit="1"/>
      <protection locked="0"/>
    </xf>
    <xf numFmtId="0" fontId="55" fillId="37" borderId="14" xfId="0" applyFont="1" applyFill="1" applyBorder="1" applyAlignment="1" applyProtection="1">
      <alignment horizontal="left" vertical="center" shrinkToFit="1"/>
      <protection locked="0"/>
    </xf>
    <xf numFmtId="0" fontId="77" fillId="31" borderId="22" xfId="0" applyFont="1" applyFill="1" applyBorder="1" applyAlignment="1">
      <alignment horizontal="center" vertical="center"/>
    </xf>
    <xf numFmtId="0" fontId="77" fillId="31" borderId="23" xfId="0" applyFont="1" applyFill="1" applyBorder="1" applyAlignment="1">
      <alignment horizontal="center" vertical="center"/>
    </xf>
    <xf numFmtId="0" fontId="77" fillId="31" borderId="24" xfId="0" applyFont="1" applyFill="1" applyBorder="1" applyAlignment="1">
      <alignment horizontal="center" vertical="center"/>
    </xf>
    <xf numFmtId="0" fontId="77" fillId="31" borderId="0" xfId="0" applyFont="1" applyFill="1" applyBorder="1" applyAlignment="1">
      <alignment horizontal="center" vertical="center"/>
    </xf>
    <xf numFmtId="1" fontId="61" fillId="39" borderId="17" xfId="50" applyNumberFormat="1" applyFont="1" applyFill="1" applyBorder="1" applyAlignment="1" applyProtection="1">
      <alignment horizontal="center" vertical="center"/>
      <protection hidden="1"/>
    </xf>
    <xf numFmtId="1" fontId="61" fillId="39" borderId="14" xfId="50" applyNumberFormat="1" applyFont="1" applyFill="1" applyBorder="1" applyAlignment="1" applyProtection="1">
      <alignment horizontal="center" vertical="center"/>
      <protection hidden="1"/>
    </xf>
    <xf numFmtId="0" fontId="55" fillId="37" borderId="10" xfId="0" applyFont="1" applyFill="1" applyBorder="1" applyAlignment="1" applyProtection="1">
      <alignment horizontal="left" vertical="center" shrinkToFit="1"/>
      <protection locked="0"/>
    </xf>
    <xf numFmtId="0" fontId="55" fillId="35" borderId="14" xfId="0" applyFont="1" applyFill="1" applyBorder="1" applyAlignment="1" applyProtection="1">
      <alignment horizontal="left" vertical="center" shrinkToFit="1"/>
      <protection locked="0"/>
    </xf>
    <xf numFmtId="0" fontId="55" fillId="35" borderId="10" xfId="0" applyFont="1" applyFill="1" applyBorder="1" applyAlignment="1" applyProtection="1">
      <alignment horizontal="left" vertical="center" shrinkToFit="1"/>
      <protection locked="0"/>
    </xf>
    <xf numFmtId="0" fontId="55" fillId="35" borderId="17" xfId="0" applyFont="1" applyFill="1" applyBorder="1" applyAlignment="1" applyProtection="1">
      <alignment horizontal="left" vertical="center" shrinkToFit="1"/>
      <protection locked="0"/>
    </xf>
    <xf numFmtId="49" fontId="55" fillId="37" borderId="10" xfId="0" applyNumberFormat="1" applyFont="1" applyFill="1" applyBorder="1" applyAlignment="1" applyProtection="1">
      <alignment horizontal="left" vertical="center" shrinkToFit="1"/>
      <protection locked="0"/>
    </xf>
    <xf numFmtId="4" fontId="55" fillId="37" borderId="10" xfId="0" applyNumberFormat="1" applyFont="1" applyFill="1" applyBorder="1" applyAlignment="1" applyProtection="1">
      <alignment horizontal="left" vertical="center" shrinkToFit="1"/>
      <protection locked="0"/>
    </xf>
    <xf numFmtId="1" fontId="23" fillId="40" borderId="10" xfId="0" applyNumberFormat="1" applyFont="1" applyFill="1" applyBorder="1" applyAlignment="1" applyProtection="1">
      <alignment horizontal="left" vertical="center"/>
      <protection hidden="1"/>
    </xf>
    <xf numFmtId="1" fontId="23" fillId="40" borderId="25" xfId="0" applyNumberFormat="1" applyFont="1" applyFill="1" applyBorder="1" applyAlignment="1" applyProtection="1">
      <alignment horizontal="left" vertical="center"/>
      <protection hidden="1"/>
    </xf>
    <xf numFmtId="2" fontId="23" fillId="40" borderId="10" xfId="0" applyNumberFormat="1" applyFont="1" applyFill="1" applyBorder="1" applyAlignment="1" applyProtection="1">
      <alignment horizontal="left" vertical="center"/>
      <protection hidden="1"/>
    </xf>
    <xf numFmtId="2" fontId="23" fillId="40" borderId="25" xfId="0" applyNumberFormat="1" applyFont="1" applyFill="1" applyBorder="1" applyAlignment="1" applyProtection="1">
      <alignment horizontal="left" vertical="center"/>
      <protection hidden="1"/>
    </xf>
    <xf numFmtId="0" fontId="23" fillId="0" borderId="14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/>
      <protection hidden="1"/>
    </xf>
    <xf numFmtId="14" fontId="24" fillId="7" borderId="10" xfId="0" applyNumberFormat="1" applyFont="1" applyFill="1" applyBorder="1" applyAlignment="1" applyProtection="1">
      <alignment horizontal="center" vertical="center"/>
      <protection hidden="1" locked="0"/>
    </xf>
    <xf numFmtId="0" fontId="24" fillId="7" borderId="10" xfId="0" applyFont="1" applyFill="1" applyBorder="1" applyAlignment="1" applyProtection="1">
      <alignment horizontal="center" vertical="center"/>
      <protection hidden="1" locked="0"/>
    </xf>
    <xf numFmtId="0" fontId="24" fillId="7" borderId="25" xfId="0" applyFont="1" applyFill="1" applyBorder="1" applyAlignment="1" applyProtection="1">
      <alignment horizontal="center" vertical="center"/>
      <protection hidden="1" locked="0"/>
    </xf>
    <xf numFmtId="0" fontId="48" fillId="40" borderId="26" xfId="0" applyFont="1" applyFill="1" applyBorder="1" applyAlignment="1" applyProtection="1">
      <alignment horizontal="left" vertical="center" shrinkToFit="1"/>
      <protection hidden="1"/>
    </xf>
    <xf numFmtId="0" fontId="48" fillId="40" borderId="27" xfId="0" applyFont="1" applyFill="1" applyBorder="1" applyAlignment="1" applyProtection="1">
      <alignment horizontal="left" vertical="center" shrinkToFit="1"/>
      <protection hidden="1"/>
    </xf>
    <xf numFmtId="0" fontId="23" fillId="0" borderId="13" xfId="0" applyFont="1" applyBorder="1" applyAlignment="1" applyProtection="1">
      <alignment horizontal="left" vertical="center"/>
      <protection hidden="1"/>
    </xf>
    <xf numFmtId="0" fontId="23" fillId="0" borderId="28" xfId="0" applyFont="1" applyBorder="1" applyAlignment="1" applyProtection="1">
      <alignment horizontal="left" vertical="center"/>
      <protection hidden="1"/>
    </xf>
    <xf numFmtId="0" fontId="52" fillId="40" borderId="26" xfId="0" applyFont="1" applyFill="1" applyBorder="1" applyAlignment="1" applyProtection="1">
      <alignment horizontal="left" vertical="distributed" wrapText="1" shrinkToFit="1"/>
      <protection hidden="1"/>
    </xf>
    <xf numFmtId="0" fontId="52" fillId="40" borderId="29" xfId="0" applyFont="1" applyFill="1" applyBorder="1" applyAlignment="1" applyProtection="1">
      <alignment horizontal="left" vertical="distributed" wrapText="1" shrinkToFit="1"/>
      <protection hidden="1"/>
    </xf>
    <xf numFmtId="0" fontId="52" fillId="40" borderId="27" xfId="0" applyFont="1" applyFill="1" applyBorder="1" applyAlignment="1" applyProtection="1">
      <alignment horizontal="left" vertical="distributed" wrapText="1" shrinkToFit="1"/>
      <protection hidden="1"/>
    </xf>
    <xf numFmtId="0" fontId="23" fillId="40" borderId="17" xfId="0" applyNumberFormat="1" applyFont="1" applyFill="1" applyBorder="1" applyAlignment="1" applyProtection="1">
      <alignment horizontal="left" vertical="center"/>
      <protection hidden="1"/>
    </xf>
    <xf numFmtId="0" fontId="23" fillId="40" borderId="30" xfId="0" applyNumberFormat="1" applyFont="1" applyFill="1" applyBorder="1" applyAlignment="1" applyProtection="1">
      <alignment horizontal="left" vertical="center"/>
      <protection hidden="1"/>
    </xf>
    <xf numFmtId="0" fontId="25" fillId="30" borderId="0" xfId="0" applyFont="1" applyFill="1" applyBorder="1" applyAlignment="1" applyProtection="1">
      <alignment horizontal="center" vertical="center" wrapText="1"/>
      <protection hidden="1"/>
    </xf>
    <xf numFmtId="0" fontId="25" fillId="30" borderId="0" xfId="0" applyFont="1" applyFill="1" applyBorder="1" applyAlignment="1" applyProtection="1">
      <alignment horizontal="center" vertical="center"/>
      <protection hidden="1"/>
    </xf>
    <xf numFmtId="0" fontId="25" fillId="30" borderId="12" xfId="0" applyFont="1" applyFill="1" applyBorder="1" applyAlignment="1" applyProtection="1">
      <alignment horizontal="center" vertical="center"/>
      <protection hidden="1"/>
    </xf>
    <xf numFmtId="0" fontId="24" fillId="7" borderId="10" xfId="0" applyFont="1" applyFill="1" applyBorder="1" applyAlignment="1" applyProtection="1">
      <alignment horizontal="center" vertical="center"/>
      <protection hidden="1"/>
    </xf>
    <xf numFmtId="0" fontId="24" fillId="7" borderId="25" xfId="0" applyFont="1" applyFill="1" applyBorder="1" applyAlignment="1" applyProtection="1">
      <alignment horizontal="center" vertical="center"/>
      <protection hidden="1"/>
    </xf>
    <xf numFmtId="3" fontId="23" fillId="40" borderId="10" xfId="0" applyNumberFormat="1" applyFont="1" applyFill="1" applyBorder="1" applyAlignment="1" applyProtection="1">
      <alignment horizontal="left" vertical="center"/>
      <protection hidden="1"/>
    </xf>
    <xf numFmtId="0" fontId="23" fillId="40" borderId="25" xfId="0" applyFont="1" applyFill="1" applyBorder="1" applyAlignment="1" applyProtection="1">
      <alignment horizontal="left" vertical="center"/>
      <protection hidden="1"/>
    </xf>
    <xf numFmtId="0" fontId="23" fillId="0" borderId="14" xfId="0" applyFont="1" applyBorder="1" applyAlignment="1" applyProtection="1">
      <alignment horizontal="left" vertical="center" wrapText="1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3" fillId="0" borderId="14" xfId="0" applyFont="1" applyBorder="1" applyAlignment="1" applyProtection="1">
      <alignment horizontal="center" vertical="center" wrapText="1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center" vertical="center" wrapText="1"/>
      <protection hidden="1"/>
    </xf>
    <xf numFmtId="0" fontId="23" fillId="0" borderId="31" xfId="0" applyFont="1" applyBorder="1" applyAlignment="1" applyProtection="1">
      <alignment horizontal="center" vertical="center" wrapText="1"/>
      <protection hidden="1"/>
    </xf>
    <xf numFmtId="0" fontId="23" fillId="0" borderId="28" xfId="0" applyFont="1" applyBorder="1" applyAlignment="1" applyProtection="1">
      <alignment horizontal="center" vertical="center" wrapText="1"/>
      <protection hidden="1"/>
    </xf>
    <xf numFmtId="0" fontId="23" fillId="0" borderId="28" xfId="0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center" wrapText="1"/>
      <protection hidden="1"/>
    </xf>
    <xf numFmtId="0" fontId="26" fillId="0" borderId="28" xfId="0" applyFont="1" applyBorder="1" applyAlignment="1" applyProtection="1">
      <alignment horizontal="center" vertical="center"/>
      <protection hidden="1"/>
    </xf>
    <xf numFmtId="0" fontId="23" fillId="0" borderId="25" xfId="0" applyFont="1" applyBorder="1" applyAlignment="1" applyProtection="1">
      <alignment horizontal="center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center" vertical="center" wrapText="1" readingOrder="1"/>
      <protection hidden="1"/>
    </xf>
    <xf numFmtId="0" fontId="23" fillId="0" borderId="31" xfId="0" applyFont="1" applyBorder="1" applyAlignment="1" applyProtection="1">
      <alignment horizontal="center" vertical="center" wrapText="1" readingOrder="1"/>
      <protection hidden="1"/>
    </xf>
    <xf numFmtId="0" fontId="23" fillId="0" borderId="28" xfId="0" applyFont="1" applyBorder="1" applyAlignment="1" applyProtection="1">
      <alignment horizontal="center" vertical="center" wrapText="1" readingOrder="1"/>
      <protection hidden="1"/>
    </xf>
    <xf numFmtId="0" fontId="26" fillId="0" borderId="10" xfId="0" applyFont="1" applyBorder="1" applyAlignment="1" applyProtection="1">
      <alignment horizontal="center" vertical="center" wrapText="1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4" fontId="24" fillId="0" borderId="10" xfId="0" applyNumberFormat="1" applyFont="1" applyBorder="1" applyAlignment="1" applyProtection="1">
      <alignment horizontal="right"/>
      <protection hidden="1"/>
    </xf>
    <xf numFmtId="4" fontId="24" fillId="0" borderId="25" xfId="0" applyNumberFormat="1" applyFont="1" applyBorder="1" applyAlignment="1" applyProtection="1">
      <alignment horizontal="right"/>
      <protection hidden="1"/>
    </xf>
    <xf numFmtId="4" fontId="24" fillId="0" borderId="10" xfId="0" applyNumberFormat="1" applyFont="1" applyBorder="1" applyAlignment="1" applyProtection="1">
      <alignment horizontal="right" vertical="center"/>
      <protection hidden="1"/>
    </xf>
    <xf numFmtId="4" fontId="24" fillId="0" borderId="25" xfId="0" applyNumberFormat="1" applyFont="1" applyBorder="1" applyAlignment="1" applyProtection="1">
      <alignment horizontal="right" vertical="center"/>
      <protection hidden="1"/>
    </xf>
    <xf numFmtId="14" fontId="23" fillId="0" borderId="0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14" fontId="23" fillId="0" borderId="0" xfId="0" applyNumberFormat="1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 vertical="center" wrapText="1"/>
      <protection hidden="1"/>
    </xf>
    <xf numFmtId="0" fontId="23" fillId="0" borderId="12" xfId="0" applyFont="1" applyBorder="1" applyAlignment="1" applyProtection="1">
      <alignment horizontal="left" vertical="center" wrapText="1"/>
      <protection hidden="1"/>
    </xf>
    <xf numFmtId="0" fontId="23" fillId="0" borderId="14" xfId="0" applyFont="1" applyBorder="1" applyAlignment="1" applyProtection="1">
      <alignment horizontal="right" vertical="center"/>
      <protection hidden="1"/>
    </xf>
    <xf numFmtId="0" fontId="23" fillId="0" borderId="10" xfId="0" applyFont="1" applyBorder="1" applyAlignment="1" applyProtection="1">
      <alignment horizontal="right" vertical="center"/>
      <protection hidden="1"/>
    </xf>
    <xf numFmtId="0" fontId="23" fillId="0" borderId="15" xfId="0" applyFont="1" applyBorder="1" applyAlignment="1" applyProtection="1">
      <alignment horizontal="left" vertical="center" wrapText="1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3" fillId="0" borderId="15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3" fontId="23" fillId="0" borderId="0" xfId="0" applyNumberFormat="1" applyFont="1" applyBorder="1" applyAlignment="1" applyProtection="1">
      <alignment horizontal="center" vertical="top"/>
      <protection hidden="1"/>
    </xf>
    <xf numFmtId="0" fontId="23" fillId="0" borderId="0" xfId="0" applyFont="1" applyBorder="1" applyAlignment="1" applyProtection="1">
      <alignment horizontal="center" vertical="top"/>
      <protection hidden="1"/>
    </xf>
    <xf numFmtId="0" fontId="0" fillId="3" borderId="10" xfId="0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12" fillId="0" borderId="0" xfId="48" applyNumberFormat="1" applyFont="1" applyFill="1" applyAlignment="1" applyProtection="1">
      <alignment horizontal="center"/>
      <protection hidden="1"/>
    </xf>
    <xf numFmtId="0" fontId="12" fillId="0" borderId="0" xfId="51" applyNumberFormat="1" applyFont="1" applyFill="1" applyAlignment="1" applyProtection="1">
      <alignment horizontal="center"/>
      <protection hidden="1"/>
    </xf>
    <xf numFmtId="0" fontId="8" fillId="0" borderId="0" xfId="51" applyNumberFormat="1" applyFont="1" applyFill="1" applyAlignment="1" applyProtection="1">
      <alignment/>
      <protection hidden="1"/>
    </xf>
    <xf numFmtId="0" fontId="15" fillId="0" borderId="0" xfId="51" applyNumberFormat="1" applyFont="1" applyFill="1" applyAlignment="1" applyProtection="1">
      <alignment horizontal="center"/>
      <protection hidden="1"/>
    </xf>
    <xf numFmtId="4" fontId="8" fillId="40" borderId="17" xfId="51" applyNumberFormat="1" applyFont="1" applyFill="1" applyBorder="1" applyAlignment="1" applyProtection="1">
      <alignment horizontal="left"/>
      <protection locked="0"/>
    </xf>
    <xf numFmtId="0" fontId="8" fillId="40" borderId="20" xfId="51" applyNumberFormat="1" applyFont="1" applyFill="1" applyBorder="1" applyAlignment="1" applyProtection="1">
      <alignment horizontal="left"/>
      <protection locked="0"/>
    </xf>
    <xf numFmtId="0" fontId="8" fillId="40" borderId="14" xfId="51" applyNumberFormat="1" applyFont="1" applyFill="1" applyBorder="1" applyAlignment="1" applyProtection="1">
      <alignment horizontal="left"/>
      <protection locked="0"/>
    </xf>
    <xf numFmtId="0" fontId="8" fillId="0" borderId="17" xfId="51" applyNumberFormat="1" applyFont="1" applyFill="1" applyBorder="1" applyAlignment="1" applyProtection="1">
      <alignment horizontal="left" vertical="center" wrapText="1"/>
      <protection hidden="1"/>
    </xf>
    <xf numFmtId="0" fontId="8" fillId="0" borderId="20" xfId="51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1" applyNumberFormat="1" applyFont="1" applyFill="1" applyBorder="1" applyAlignment="1" applyProtection="1">
      <alignment horizontal="left" vertical="center" wrapText="1"/>
      <protection hidden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_yazi_rakam" xfId="48"/>
    <cellStyle name="Kötü" xfId="49"/>
    <cellStyle name="Normal_14-Yolluklar Tahakkuk Programi" xfId="50"/>
    <cellStyle name="Normal_yazi_rakam" xfId="51"/>
    <cellStyle name="Not" xfId="52"/>
    <cellStyle name="Nötr" xfId="53"/>
    <cellStyle name="Currency" xfId="54"/>
    <cellStyle name="Currency [0]" xfId="55"/>
    <cellStyle name="ParaBirimi ytl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YTL /YKRŞ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10</xdr:row>
      <xdr:rowOff>104775</xdr:rowOff>
    </xdr:from>
    <xdr:to>
      <xdr:col>14</xdr:col>
      <xdr:colOff>1781175</xdr:colOff>
      <xdr:row>21</xdr:row>
      <xdr:rowOff>38100</xdr:rowOff>
    </xdr:to>
    <xdr:sp>
      <xdr:nvSpPr>
        <xdr:cNvPr id="1" name="Dikdörtgen 2"/>
        <xdr:cNvSpPr>
          <a:spLocks/>
        </xdr:cNvSpPr>
      </xdr:nvSpPr>
      <xdr:spPr>
        <a:xfrm>
          <a:off x="5676900" y="3495675"/>
          <a:ext cx="4010025" cy="27908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AÇIKLAMALAR
</a:t>
          </a:r>
          <a:r>
            <a:rPr lang="en-US" cap="none" sz="1100" b="0" i="0" u="none" baseline="0">
              <a:solidFill>
                <a:srgbClr val="000000"/>
              </a:solidFill>
            </a:rPr>
            <a:t>1-</a:t>
          </a:r>
          <a:r>
            <a:rPr lang="en-US" cap="none" sz="1100" b="0" i="0" u="none" baseline="0">
              <a:solidFill>
                <a:srgbClr val="000000"/>
              </a:solidFill>
            </a:rPr>
            <a:t> Okulllar bu formu kullanarak yolluk hesaplaması yaptıktan sonra, Personel Nakil Bildirimindeki ilgili yere yolluk bildirimindeki tutar yazılacaktır.
</a:t>
          </a:r>
          <a:r>
            <a:rPr lang="en-US" cap="none" sz="1100" b="0" i="0" u="none" baseline="0">
              <a:solidFill>
                <a:srgbClr val="FF0000"/>
              </a:solidFill>
            </a:rPr>
            <a:t>2- Temel Eğitim Gen. Müd.ne bağlı İlkokul, Ortaokul ve Anaokullarının Ödeme Emri Belgesi Müdürlüğümüz tarafından kesileceğinden, "Ödeme Emri Belgesine Eklenecek Belgeler" başlığı altındaki evraklar eksiksiz </a:t>
          </a:r>
          <a:r>
            <a:rPr lang="en-US" cap="none" sz="1100" b="1" i="0" u="sng" baseline="0">
              <a:solidFill>
                <a:srgbClr val="FF0000"/>
              </a:solidFill>
            </a:rPr>
            <a:t>(fotokopi olan evraklar aslı gibidir mutlaka yapılacak</a:t>
          </a:r>
          <a:r>
            <a:rPr lang="en-US" cap="none" sz="1100" b="0" i="0" u="none" baseline="0">
              <a:solidFill>
                <a:srgbClr val="FF0000"/>
              </a:solidFill>
            </a:rPr>
            <a:t>) bir şekilde bölümümüze elden teslim edilecektir.
</a:t>
          </a:r>
          <a:r>
            <a:rPr lang="en-US" cap="none" sz="1100" b="0" i="0" u="none" baseline="0">
              <a:solidFill>
                <a:srgbClr val="000000"/>
              </a:solidFill>
            </a:rPr>
            <a:t>3-Diğer kurumlar ise bu işlemleri yaparak 1 ve 2. sırada belirtilen açıklamalar doğrultusunda Ödeme Emri Belgesine bağlanacak evraklarla birlikte, Malmüd.ne teslim  edeceklerdir.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14</xdr:col>
      <xdr:colOff>1257300</xdr:colOff>
      <xdr:row>8</xdr:row>
      <xdr:rowOff>219075</xdr:rowOff>
    </xdr:from>
    <xdr:to>
      <xdr:col>14</xdr:col>
      <xdr:colOff>1828800</xdr:colOff>
      <xdr:row>13</xdr:row>
      <xdr:rowOff>85725</xdr:rowOff>
    </xdr:to>
    <xdr:sp>
      <xdr:nvSpPr>
        <xdr:cNvPr id="2" name="Düz Ok Bağlayıcısı 7"/>
        <xdr:cNvSpPr>
          <a:spLocks/>
        </xdr:cNvSpPr>
      </xdr:nvSpPr>
      <xdr:spPr>
        <a:xfrm flipH="1">
          <a:off x="9163050" y="2962275"/>
          <a:ext cx="571500" cy="149542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1</xdr:row>
      <xdr:rowOff>9525</xdr:rowOff>
    </xdr:to>
    <xdr:sp>
      <xdr:nvSpPr>
        <xdr:cNvPr id="3" name="Yuvarlatılmış Dikdörtgen 1"/>
        <xdr:cNvSpPr>
          <a:spLocks/>
        </xdr:cNvSpPr>
      </xdr:nvSpPr>
      <xdr:spPr>
        <a:xfrm>
          <a:off x="0" y="0"/>
          <a:ext cx="10058400" cy="590550"/>
        </a:xfrm>
        <a:prstGeom prst="round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>
              <a:solidFill>
                <a:srgbClr val="FF0000"/>
              </a:solidFill>
            </a:rPr>
            <a:t>                                    SÜREKLİ GÖREV YOLLUĞU HESAPLAMA BİLGİ GİRİŞ EKRANI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123825</xdr:rowOff>
    </xdr:from>
    <xdr:to>
      <xdr:col>9</xdr:col>
      <xdr:colOff>95250</xdr:colOff>
      <xdr:row>1</xdr:row>
      <xdr:rowOff>266700</xdr:rowOff>
    </xdr:to>
    <xdr:sp macro="[0]!giris">
      <xdr:nvSpPr>
        <xdr:cNvPr id="1" name="Akış Çizelgesi: Depolanmış Veri 1"/>
        <xdr:cNvSpPr>
          <a:spLocks/>
        </xdr:cNvSpPr>
      </xdr:nvSpPr>
      <xdr:spPr>
        <a:xfrm>
          <a:off x="4743450" y="123825"/>
          <a:ext cx="1266825" cy="295275"/>
        </a:xfrm>
        <a:prstGeom prst="flowChartOnlineStorage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Bilgi  Girişi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23</xdr:row>
      <xdr:rowOff>133350</xdr:rowOff>
    </xdr:from>
    <xdr:to>
      <xdr:col>9</xdr:col>
      <xdr:colOff>476250</xdr:colOff>
      <xdr:row>28</xdr:row>
      <xdr:rowOff>0</xdr:rowOff>
    </xdr:to>
    <xdr:sp macro="[0]!giris">
      <xdr:nvSpPr>
        <xdr:cNvPr id="1" name="Akış Çizelgesi: Depolanmış Veri 1"/>
        <xdr:cNvSpPr>
          <a:spLocks/>
        </xdr:cNvSpPr>
      </xdr:nvSpPr>
      <xdr:spPr>
        <a:xfrm>
          <a:off x="4600575" y="6086475"/>
          <a:ext cx="1428750" cy="676275"/>
        </a:xfrm>
        <a:prstGeom prst="flowChartOnlineStorage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Bilgi Girişi</a:t>
          </a:r>
        </a:p>
      </xdr:txBody>
    </xdr:sp>
    <xdr:clientData/>
  </xdr:twoCellAnchor>
  <xdr:twoCellAnchor>
    <xdr:from>
      <xdr:col>0</xdr:col>
      <xdr:colOff>9525</xdr:colOff>
      <xdr:row>0</xdr:row>
      <xdr:rowOff>123825</xdr:rowOff>
    </xdr:from>
    <xdr:to>
      <xdr:col>2</xdr:col>
      <xdr:colOff>552450</xdr:colOff>
      <xdr:row>1</xdr:row>
      <xdr:rowOff>304800</xdr:rowOff>
    </xdr:to>
    <xdr:sp macro="[0]!giris">
      <xdr:nvSpPr>
        <xdr:cNvPr id="2" name="Akış Çizelgesi: Depolanmış Veri 2"/>
        <xdr:cNvSpPr>
          <a:spLocks/>
        </xdr:cNvSpPr>
      </xdr:nvSpPr>
      <xdr:spPr>
        <a:xfrm>
          <a:off x="9525" y="123825"/>
          <a:ext cx="1828800" cy="342900"/>
        </a:xfrm>
        <a:prstGeom prst="flowChartOnlineStorage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Bilgi Girişi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17</xdr:row>
      <xdr:rowOff>19050</xdr:rowOff>
    </xdr:from>
    <xdr:to>
      <xdr:col>16</xdr:col>
      <xdr:colOff>428625</xdr:colOff>
      <xdr:row>19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410325" y="2990850"/>
          <a:ext cx="2676525" cy="314325"/>
        </a:xfrm>
        <a:prstGeom prst="accentCallout1">
          <a:avLst>
            <a:gd name="adj1" fmla="val -170569"/>
            <a:gd name="adj2" fmla="val -840907"/>
            <a:gd name="adj3" fmla="val -52837"/>
            <a:gd name="adj4" fmla="val -13634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Yazıya çevireceğiniz aynı dosyada başka çalışma sayfasındaki hücreyi = ile gösterin…</a:t>
          </a:r>
        </a:p>
      </xdr:txBody>
    </xdr:sp>
    <xdr:clientData/>
  </xdr:twoCellAnchor>
  <xdr:twoCellAnchor>
    <xdr:from>
      <xdr:col>12</xdr:col>
      <xdr:colOff>76200</xdr:colOff>
      <xdr:row>13</xdr:row>
      <xdr:rowOff>9525</xdr:rowOff>
    </xdr:from>
    <xdr:to>
      <xdr:col>13</xdr:col>
      <xdr:colOff>381000</xdr:colOff>
      <xdr:row>14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410325" y="2333625"/>
          <a:ext cx="885825" cy="190500"/>
        </a:xfrm>
        <a:prstGeom prst="accentCallout1">
          <a:avLst>
            <a:gd name="adj1" fmla="val -312365"/>
            <a:gd name="adj2" fmla="val -1105000"/>
            <a:gd name="adj3" fmla="val -58601"/>
            <a:gd name="adj4" fmla="val 999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Kuruş</a:t>
          </a:r>
        </a:p>
      </xdr:txBody>
    </xdr:sp>
    <xdr:clientData/>
  </xdr:twoCellAnchor>
  <xdr:twoCellAnchor>
    <xdr:from>
      <xdr:col>12</xdr:col>
      <xdr:colOff>57150</xdr:colOff>
      <xdr:row>15</xdr:row>
      <xdr:rowOff>38100</xdr:rowOff>
    </xdr:from>
    <xdr:to>
      <xdr:col>13</xdr:col>
      <xdr:colOff>361950</xdr:colOff>
      <xdr:row>16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6391275" y="2686050"/>
          <a:ext cx="885825" cy="190500"/>
        </a:xfrm>
        <a:prstGeom prst="accentCallout1">
          <a:avLst>
            <a:gd name="adj1" fmla="val -361828"/>
            <a:gd name="adj2" fmla="val -1295000"/>
            <a:gd name="adj3" fmla="val -58601"/>
            <a:gd name="adj4" fmla="val 999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Lira</a:t>
          </a:r>
        </a:p>
      </xdr:txBody>
    </xdr:sp>
    <xdr:clientData/>
  </xdr:twoCellAnchor>
  <xdr:twoCellAnchor>
    <xdr:from>
      <xdr:col>12</xdr:col>
      <xdr:colOff>57150</xdr:colOff>
      <xdr:row>19</xdr:row>
      <xdr:rowOff>142875</xdr:rowOff>
    </xdr:from>
    <xdr:to>
      <xdr:col>16</xdr:col>
      <xdr:colOff>419100</xdr:colOff>
      <xdr:row>21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6391275" y="3438525"/>
          <a:ext cx="2686050" cy="314325"/>
        </a:xfrm>
        <a:prstGeom prst="accentCallout1">
          <a:avLst>
            <a:gd name="adj1" fmla="val -176597"/>
            <a:gd name="adj2" fmla="val -907574"/>
            <a:gd name="adj3" fmla="val -52837"/>
            <a:gd name="adj4" fmla="val -13634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İstediğiniz çalışma sayfasındaki hücrede,  = ile yazıya çevirilmiş bu sonucu gösterin…</a:t>
          </a:r>
        </a:p>
      </xdr:txBody>
    </xdr:sp>
    <xdr:clientData/>
  </xdr:twoCellAnchor>
  <xdr:twoCellAnchor>
    <xdr:from>
      <xdr:col>12</xdr:col>
      <xdr:colOff>76200</xdr:colOff>
      <xdr:row>22</xdr:row>
      <xdr:rowOff>66675</xdr:rowOff>
    </xdr:from>
    <xdr:to>
      <xdr:col>16</xdr:col>
      <xdr:colOff>428625</xdr:colOff>
      <xdr:row>26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410325" y="3848100"/>
          <a:ext cx="26765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Aynı dosyada yazıya çevirme işlemini bir hücre için kullanabilirsiniz. Birden çok yazıya çevirme işlemi var ise, her biri için bu sayfası çoğaltmalısınız….</a:t>
          </a:r>
        </a:p>
      </xdr:txBody>
    </xdr:sp>
    <xdr:clientData/>
  </xdr:twoCellAnchor>
  <xdr:twoCellAnchor>
    <xdr:from>
      <xdr:col>13</xdr:col>
      <xdr:colOff>485775</xdr:colOff>
      <xdr:row>13</xdr:row>
      <xdr:rowOff>0</xdr:rowOff>
    </xdr:from>
    <xdr:to>
      <xdr:col>16</xdr:col>
      <xdr:colOff>409575</xdr:colOff>
      <xdr:row>16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400925" y="2324100"/>
          <a:ext cx="16668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Para birimi boş bırakılır ise rakamı okuma diliyle yazıya çevirir.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18</xdr:col>
      <xdr:colOff>85725</xdr:colOff>
      <xdr:row>43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19050" y="19050"/>
          <a:ext cx="9886950" cy="7286625"/>
        </a:xfrm>
        <a:prstGeom prst="wedgeRectCallout">
          <a:avLst>
            <a:gd name="adj1" fmla="val -35263"/>
            <a:gd name="adj2" fmla="val 49847"/>
          </a:avLst>
        </a:prstGeom>
        <a:solidFill>
          <a:srgbClr val="FF99CC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 sayfayı silmeyin 
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formüller var.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uhasebat.gov.tr/Documents%20and%20Settings/Administrator/Local%20Settings/Temporary%20Internet%20Files/Content.IE5/VLJMCPFO/Son/DS&#304;MY%20Ek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15"/>
  </sheetPr>
  <dimension ref="A1:AF55"/>
  <sheetViews>
    <sheetView showGridLines="0" zoomScale="85" zoomScaleNormal="85" zoomScalePageLayoutView="0" workbookViewId="0" topLeftCell="A1">
      <selection activeCell="C8" sqref="C8:J8"/>
    </sheetView>
  </sheetViews>
  <sheetFormatPr defaultColWidth="9.140625" defaultRowHeight="12.75"/>
  <cols>
    <col min="1" max="1" width="4.8515625" style="0" customWidth="1"/>
    <col min="2" max="2" width="22.140625" style="0" customWidth="1"/>
    <col min="3" max="9" width="5.8515625" style="0" customWidth="1"/>
    <col min="10" max="10" width="12.00390625" style="0" customWidth="1"/>
    <col min="11" max="11" width="3.7109375" style="0" customWidth="1"/>
    <col min="12" max="12" width="16.57421875" style="0" customWidth="1"/>
    <col min="13" max="13" width="15.421875" style="0" customWidth="1"/>
    <col min="14" max="14" width="2.8515625" style="0" customWidth="1"/>
    <col min="15" max="15" width="28.140625" style="0" customWidth="1"/>
    <col min="16" max="16" width="4.140625" style="0" customWidth="1"/>
  </cols>
  <sheetData>
    <row r="1" spans="1:32" ht="45.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4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7.25" customHeight="1">
      <c r="A2" s="106"/>
      <c r="B2" s="115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25.5" customHeight="1">
      <c r="A3" s="106"/>
      <c r="B3" s="104" t="s">
        <v>35</v>
      </c>
      <c r="C3" s="135" t="s">
        <v>103</v>
      </c>
      <c r="D3" s="135"/>
      <c r="E3" s="135"/>
      <c r="F3" s="135"/>
      <c r="G3" s="135"/>
      <c r="H3" s="135"/>
      <c r="I3" s="135"/>
      <c r="J3" s="135"/>
      <c r="K3" s="106"/>
      <c r="L3" s="133" t="s">
        <v>97</v>
      </c>
      <c r="M3" s="134"/>
      <c r="N3" s="106"/>
      <c r="O3" s="69" t="s">
        <v>86</v>
      </c>
      <c r="P3" s="106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32" ht="25.5" customHeight="1">
      <c r="A4" s="114"/>
      <c r="B4" s="113"/>
      <c r="C4" s="136"/>
      <c r="D4" s="137"/>
      <c r="E4" s="137"/>
      <c r="F4" s="137"/>
      <c r="G4" s="137"/>
      <c r="H4" s="137"/>
      <c r="I4" s="137"/>
      <c r="J4" s="138"/>
      <c r="K4" s="116"/>
      <c r="L4" s="68" t="s">
        <v>35</v>
      </c>
      <c r="M4" s="68" t="s">
        <v>34</v>
      </c>
      <c r="N4" s="106"/>
      <c r="O4" s="95" t="s">
        <v>87</v>
      </c>
      <c r="P4" s="106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</row>
    <row r="5" spans="1:32" ht="25.5" customHeight="1">
      <c r="A5" s="106"/>
      <c r="B5" s="104" t="s">
        <v>88</v>
      </c>
      <c r="C5" s="135"/>
      <c r="D5" s="135"/>
      <c r="E5" s="135"/>
      <c r="F5" s="135"/>
      <c r="G5" s="135"/>
      <c r="H5" s="135"/>
      <c r="I5" s="135"/>
      <c r="J5" s="135"/>
      <c r="K5" s="106"/>
      <c r="L5" s="109"/>
      <c r="M5" s="110" t="s">
        <v>102</v>
      </c>
      <c r="N5" s="106"/>
      <c r="O5" s="95" t="s">
        <v>98</v>
      </c>
      <c r="P5" s="106"/>
      <c r="Q5" s="70"/>
      <c r="R5" s="70"/>
      <c r="S5" s="71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</row>
    <row r="6" spans="1:32" ht="25.5" customHeight="1">
      <c r="A6" s="106"/>
      <c r="B6" s="104" t="s">
        <v>34</v>
      </c>
      <c r="C6" s="135" t="s">
        <v>104</v>
      </c>
      <c r="D6" s="135"/>
      <c r="E6" s="135"/>
      <c r="F6" s="135"/>
      <c r="G6" s="135"/>
      <c r="H6" s="135"/>
      <c r="I6" s="135"/>
      <c r="J6" s="135"/>
      <c r="K6" s="106"/>
      <c r="L6" s="111"/>
      <c r="M6" s="112"/>
      <c r="N6" s="106"/>
      <c r="O6" s="95" t="s">
        <v>93</v>
      </c>
      <c r="P6" s="106"/>
      <c r="Q6" s="70"/>
      <c r="R6" s="70"/>
      <c r="S6" s="71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</row>
    <row r="7" spans="1:32" ht="25.5" customHeight="1">
      <c r="A7" s="106"/>
      <c r="B7" s="105" t="s">
        <v>80</v>
      </c>
      <c r="C7" s="139" t="s">
        <v>105</v>
      </c>
      <c r="D7" s="139"/>
      <c r="E7" s="139"/>
      <c r="F7" s="139"/>
      <c r="G7" s="139"/>
      <c r="H7" s="139"/>
      <c r="I7" s="139"/>
      <c r="J7" s="139"/>
      <c r="K7" s="106"/>
      <c r="L7" s="111"/>
      <c r="M7" s="112"/>
      <c r="N7" s="106"/>
      <c r="O7" s="95" t="s">
        <v>91</v>
      </c>
      <c r="P7" s="106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</row>
    <row r="8" spans="1:32" ht="25.5" customHeight="1">
      <c r="A8" s="106"/>
      <c r="B8" s="104" t="s">
        <v>79</v>
      </c>
      <c r="C8" s="140">
        <v>37.25</v>
      </c>
      <c r="D8" s="140"/>
      <c r="E8" s="140"/>
      <c r="F8" s="140"/>
      <c r="G8" s="140"/>
      <c r="H8" s="140"/>
      <c r="I8" s="140"/>
      <c r="J8" s="140"/>
      <c r="K8" s="106"/>
      <c r="L8" s="111"/>
      <c r="M8" s="112"/>
      <c r="N8" s="106"/>
      <c r="O8" s="95" t="s">
        <v>101</v>
      </c>
      <c r="P8" s="106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2" ht="25.5" customHeight="1">
      <c r="A9" s="106"/>
      <c r="B9" s="105" t="s">
        <v>74</v>
      </c>
      <c r="C9" s="135">
        <v>1600</v>
      </c>
      <c r="D9" s="135"/>
      <c r="E9" s="135"/>
      <c r="F9" s="135"/>
      <c r="G9" s="135"/>
      <c r="H9" s="135"/>
      <c r="I9" s="135"/>
      <c r="J9" s="135"/>
      <c r="K9" s="106"/>
      <c r="L9" s="108"/>
      <c r="M9" s="108"/>
      <c r="N9" s="106"/>
      <c r="O9" s="117"/>
      <c r="P9" s="106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</row>
    <row r="10" spans="1:32" ht="25.5" customHeight="1">
      <c r="A10" s="106"/>
      <c r="B10" s="105" t="s">
        <v>99</v>
      </c>
      <c r="C10" s="126">
        <v>574</v>
      </c>
      <c r="D10" s="127"/>
      <c r="E10" s="127"/>
      <c r="F10" s="127"/>
      <c r="G10" s="127"/>
      <c r="H10" s="127"/>
      <c r="I10" s="127"/>
      <c r="J10" s="128"/>
      <c r="K10" s="106"/>
      <c r="L10" s="108"/>
      <c r="M10" s="108"/>
      <c r="N10" s="106"/>
      <c r="O10" s="95"/>
      <c r="P10" s="106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</row>
    <row r="11" spans="1:32" ht="26.25" customHeight="1">
      <c r="A11" s="106"/>
      <c r="B11" s="105" t="s">
        <v>89</v>
      </c>
      <c r="C11" s="121">
        <f>INDEX(B40:B41,B42)</f>
        <v>0.05</v>
      </c>
      <c r="D11" s="122"/>
      <c r="E11" s="123" t="s">
        <v>94</v>
      </c>
      <c r="F11" s="123"/>
      <c r="G11" s="123"/>
      <c r="H11" s="123"/>
      <c r="I11" s="123"/>
      <c r="J11" s="124"/>
      <c r="K11" s="106"/>
      <c r="L11" s="125"/>
      <c r="M11" s="125"/>
      <c r="N11" s="125"/>
      <c r="O11" s="125"/>
      <c r="P11" s="106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</row>
    <row r="12" spans="1:32" ht="25.5" customHeight="1">
      <c r="A12" s="106"/>
      <c r="B12" s="129"/>
      <c r="C12" s="130"/>
      <c r="D12" s="130"/>
      <c r="E12" s="130"/>
      <c r="F12" s="130"/>
      <c r="G12" s="130"/>
      <c r="H12" s="130"/>
      <c r="I12" s="130"/>
      <c r="J12" s="130"/>
      <c r="K12" s="106"/>
      <c r="L12" s="125"/>
      <c r="M12" s="125"/>
      <c r="N12" s="125"/>
      <c r="O12" s="125"/>
      <c r="P12" s="106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25.5" customHeight="1">
      <c r="A13" s="106"/>
      <c r="B13" s="131"/>
      <c r="C13" s="132"/>
      <c r="D13" s="132"/>
      <c r="E13" s="132"/>
      <c r="F13" s="132"/>
      <c r="G13" s="132"/>
      <c r="H13" s="132"/>
      <c r="I13" s="132"/>
      <c r="J13" s="132"/>
      <c r="K13" s="106"/>
      <c r="L13" s="125"/>
      <c r="M13" s="125"/>
      <c r="N13" s="125"/>
      <c r="O13" s="125"/>
      <c r="P13" s="106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2.75" customHeight="1">
      <c r="A14" s="106"/>
      <c r="B14" s="131"/>
      <c r="C14" s="132"/>
      <c r="D14" s="132"/>
      <c r="E14" s="132"/>
      <c r="F14" s="132"/>
      <c r="G14" s="132"/>
      <c r="H14" s="132"/>
      <c r="I14" s="132"/>
      <c r="J14" s="132"/>
      <c r="K14" s="106"/>
      <c r="L14" s="125"/>
      <c r="M14" s="125"/>
      <c r="N14" s="125"/>
      <c r="O14" s="125"/>
      <c r="P14" s="106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22.5" customHeight="1">
      <c r="A15" s="106"/>
      <c r="B15" s="131"/>
      <c r="C15" s="132"/>
      <c r="D15" s="132"/>
      <c r="E15" s="132"/>
      <c r="F15" s="132"/>
      <c r="G15" s="132"/>
      <c r="H15" s="132"/>
      <c r="I15" s="132"/>
      <c r="J15" s="132"/>
      <c r="K15" s="106"/>
      <c r="L15" s="125"/>
      <c r="M15" s="125"/>
      <c r="N15" s="125"/>
      <c r="O15" s="125"/>
      <c r="P15" s="106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8.75" customHeight="1">
      <c r="A16" s="106"/>
      <c r="B16" s="131"/>
      <c r="C16" s="132"/>
      <c r="D16" s="132"/>
      <c r="E16" s="132"/>
      <c r="F16" s="132"/>
      <c r="G16" s="132"/>
      <c r="H16" s="132"/>
      <c r="I16" s="132"/>
      <c r="J16" s="132"/>
      <c r="K16" s="106"/>
      <c r="L16" s="125"/>
      <c r="M16" s="125"/>
      <c r="N16" s="125"/>
      <c r="O16" s="125"/>
      <c r="P16" s="106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8.75" customHeight="1">
      <c r="A17" s="106"/>
      <c r="B17" s="131"/>
      <c r="C17" s="132"/>
      <c r="D17" s="132"/>
      <c r="E17" s="132"/>
      <c r="F17" s="132"/>
      <c r="G17" s="132"/>
      <c r="H17" s="132"/>
      <c r="I17" s="132"/>
      <c r="J17" s="132"/>
      <c r="K17" s="106"/>
      <c r="L17" s="125"/>
      <c r="M17" s="125"/>
      <c r="N17" s="125"/>
      <c r="O17" s="125"/>
      <c r="P17" s="106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8.75" customHeight="1">
      <c r="A18" s="106"/>
      <c r="B18" s="131"/>
      <c r="C18" s="132"/>
      <c r="D18" s="132"/>
      <c r="E18" s="132"/>
      <c r="F18" s="132"/>
      <c r="G18" s="132"/>
      <c r="H18" s="132"/>
      <c r="I18" s="132"/>
      <c r="J18" s="132"/>
      <c r="K18" s="106"/>
      <c r="L18" s="125"/>
      <c r="M18" s="125"/>
      <c r="N18" s="125"/>
      <c r="O18" s="125"/>
      <c r="P18" s="106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8.75" customHeight="1">
      <c r="A19" s="106"/>
      <c r="B19" s="131"/>
      <c r="C19" s="132"/>
      <c r="D19" s="132"/>
      <c r="E19" s="132"/>
      <c r="F19" s="132"/>
      <c r="G19" s="132"/>
      <c r="H19" s="132"/>
      <c r="I19" s="132"/>
      <c r="J19" s="132"/>
      <c r="K19" s="106"/>
      <c r="L19" s="125"/>
      <c r="M19" s="125"/>
      <c r="N19" s="125"/>
      <c r="O19" s="125"/>
      <c r="P19" s="106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8.75" customHeight="1">
      <c r="A20" s="106"/>
      <c r="B20" s="131"/>
      <c r="C20" s="132"/>
      <c r="D20" s="132"/>
      <c r="E20" s="132"/>
      <c r="F20" s="132"/>
      <c r="G20" s="132"/>
      <c r="H20" s="132"/>
      <c r="I20" s="132"/>
      <c r="J20" s="132"/>
      <c r="K20" s="106"/>
      <c r="L20" s="125"/>
      <c r="M20" s="125"/>
      <c r="N20" s="125"/>
      <c r="O20" s="125"/>
      <c r="P20" s="106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8.75" customHeight="1">
      <c r="A21" s="106"/>
      <c r="B21" s="131"/>
      <c r="C21" s="132"/>
      <c r="D21" s="132"/>
      <c r="E21" s="132"/>
      <c r="F21" s="132"/>
      <c r="G21" s="132"/>
      <c r="H21" s="132"/>
      <c r="I21" s="132"/>
      <c r="J21" s="132"/>
      <c r="K21" s="106"/>
      <c r="L21" s="125"/>
      <c r="M21" s="125"/>
      <c r="N21" s="125"/>
      <c r="O21" s="125"/>
      <c r="P21" s="106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8.75" customHeight="1">
      <c r="A22" s="106"/>
      <c r="B22" s="131"/>
      <c r="C22" s="132"/>
      <c r="D22" s="132"/>
      <c r="E22" s="132"/>
      <c r="F22" s="132"/>
      <c r="G22" s="132"/>
      <c r="H22" s="132"/>
      <c r="I22" s="132"/>
      <c r="J22" s="132"/>
      <c r="K22" s="106"/>
      <c r="L22" s="125"/>
      <c r="M22" s="125"/>
      <c r="N22" s="125"/>
      <c r="O22" s="125"/>
      <c r="P22" s="106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8.75" customHeight="1">
      <c r="A23" s="106"/>
      <c r="B23" s="131"/>
      <c r="C23" s="132"/>
      <c r="D23" s="132"/>
      <c r="E23" s="132"/>
      <c r="F23" s="132"/>
      <c r="G23" s="132"/>
      <c r="H23" s="132"/>
      <c r="I23" s="132"/>
      <c r="J23" s="132"/>
      <c r="K23" s="106"/>
      <c r="L23" s="125"/>
      <c r="M23" s="125"/>
      <c r="N23" s="125"/>
      <c r="O23" s="125"/>
      <c r="P23" s="106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8.75" customHeight="1">
      <c r="A24" s="106"/>
      <c r="B24" s="131"/>
      <c r="C24" s="132"/>
      <c r="D24" s="132"/>
      <c r="E24" s="132"/>
      <c r="F24" s="132"/>
      <c r="G24" s="132"/>
      <c r="H24" s="132"/>
      <c r="I24" s="132"/>
      <c r="J24" s="132"/>
      <c r="K24" s="106"/>
      <c r="L24" s="125"/>
      <c r="M24" s="125"/>
      <c r="N24" s="125"/>
      <c r="O24" s="125"/>
      <c r="P24" s="106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7.25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2.7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2.7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2.7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32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1:32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</row>
    <row r="31" spans="1:32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</row>
    <row r="32" spans="1:32" ht="12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</row>
    <row r="33" spans="1:32" ht="12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</row>
    <row r="34" spans="1:32" ht="12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</row>
    <row r="35" spans="1:32" ht="12.7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</row>
    <row r="36" spans="1:32" ht="12.7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</row>
    <row r="37" spans="1:32" ht="12.7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</row>
    <row r="38" spans="1:32" ht="12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</row>
    <row r="39" spans="1:32" ht="12.7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</row>
    <row r="40" spans="1:32" ht="12.75" hidden="1">
      <c r="A40" s="70"/>
      <c r="B40" s="81">
        <v>0.05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</row>
    <row r="41" spans="1:32" ht="12.75" hidden="1">
      <c r="A41" s="70"/>
      <c r="B41" s="82">
        <v>0.025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</row>
    <row r="42" spans="1:32" ht="12.75" hidden="1">
      <c r="A42" s="70"/>
      <c r="B42" s="83">
        <v>1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</row>
    <row r="43" spans="1:32" ht="12.7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</row>
    <row r="44" spans="1:32" ht="12.7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</row>
    <row r="45" spans="1:32" ht="12.7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</row>
    <row r="46" spans="1:32" ht="12.7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</row>
    <row r="47" spans="1:32" ht="12.7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</row>
    <row r="48" spans="1:32" ht="12.7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</row>
    <row r="49" spans="1:32" ht="12.7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</row>
    <row r="50" spans="1:32" ht="12.7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</row>
    <row r="51" spans="1:32" ht="12.7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</row>
    <row r="52" spans="1:32" ht="12.7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</row>
    <row r="53" spans="1:32" ht="12.7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</row>
    <row r="54" spans="1:32" ht="12.7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</row>
    <row r="55" spans="1:32" ht="12.7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</row>
  </sheetData>
  <sheetProtection password="F6FB" sheet="1" objects="1"/>
  <mergeCells count="14">
    <mergeCell ref="C6:J6"/>
    <mergeCell ref="C7:J7"/>
    <mergeCell ref="C8:J8"/>
    <mergeCell ref="C9:J9"/>
    <mergeCell ref="A1:P1"/>
    <mergeCell ref="C11:D11"/>
    <mergeCell ref="E11:J11"/>
    <mergeCell ref="L11:O24"/>
    <mergeCell ref="C10:J10"/>
    <mergeCell ref="B12:J24"/>
    <mergeCell ref="L3:M3"/>
    <mergeCell ref="C3:J3"/>
    <mergeCell ref="C4:J4"/>
    <mergeCell ref="C5:J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indexed="10"/>
  </sheetPr>
  <dimension ref="A1:AJ54"/>
  <sheetViews>
    <sheetView showGridLines="0" zoomScale="115" zoomScaleNormal="115" zoomScalePageLayoutView="0" workbookViewId="0" topLeftCell="B1">
      <selection activeCell="B15" sqref="B15"/>
    </sheetView>
  </sheetViews>
  <sheetFormatPr defaultColWidth="9.140625" defaultRowHeight="12.75"/>
  <cols>
    <col min="1" max="1" width="2.00390625" style="23" customWidth="1"/>
    <col min="2" max="2" width="14.57421875" style="23" customWidth="1"/>
    <col min="3" max="3" width="15.7109375" style="23" customWidth="1"/>
    <col min="4" max="4" width="9.140625" style="23" customWidth="1"/>
    <col min="5" max="5" width="6.8515625" style="23" customWidth="1"/>
    <col min="6" max="6" width="10.28125" style="23" customWidth="1"/>
    <col min="7" max="7" width="10.8515625" style="23" customWidth="1"/>
    <col min="8" max="8" width="10.140625" style="23" bestFit="1" customWidth="1"/>
    <col min="9" max="9" width="9.140625" style="23" customWidth="1"/>
    <col min="10" max="10" width="10.00390625" style="23" customWidth="1"/>
    <col min="11" max="11" width="10.140625" style="23" customWidth="1"/>
    <col min="12" max="12" width="10.421875" style="23" customWidth="1"/>
    <col min="13" max="13" width="7.8515625" style="23" customWidth="1"/>
    <col min="14" max="14" width="8.140625" style="23" customWidth="1"/>
    <col min="15" max="15" width="3.140625" style="23" customWidth="1"/>
    <col min="16" max="16" width="5.57421875" style="23" customWidth="1"/>
    <col min="17" max="17" width="4.57421875" style="23" customWidth="1"/>
    <col min="18" max="18" width="2.00390625" style="23" customWidth="1"/>
    <col min="19" max="19" width="2.8515625" style="23" customWidth="1"/>
    <col min="20" max="20" width="5.57421875" style="23" hidden="1" customWidth="1"/>
    <col min="21" max="21" width="7.00390625" style="23" hidden="1" customWidth="1"/>
    <col min="22" max="22" width="5.7109375" style="23" hidden="1" customWidth="1"/>
    <col min="23" max="24" width="7.00390625" style="23" customWidth="1"/>
    <col min="25" max="25" width="4.57421875" style="23" customWidth="1"/>
    <col min="26" max="16384" width="9.140625" style="23" customWidth="1"/>
  </cols>
  <sheetData>
    <row r="1" spans="1:36" ht="12" thickBot="1">
      <c r="A1" s="73"/>
      <c r="B1" s="79"/>
      <c r="C1" s="79"/>
      <c r="D1" s="79"/>
      <c r="E1" s="72"/>
      <c r="F1" s="73"/>
      <c r="G1" s="73"/>
      <c r="H1" s="73"/>
      <c r="I1" s="73"/>
      <c r="J1" s="73"/>
      <c r="K1" s="73"/>
      <c r="L1" s="73"/>
      <c r="M1" s="79"/>
      <c r="N1" s="79"/>
      <c r="O1" s="79"/>
      <c r="P1" s="79"/>
      <c r="Q1" s="79"/>
      <c r="R1" s="79"/>
      <c r="S1" s="79"/>
      <c r="T1" s="47"/>
      <c r="U1" s="51">
        <v>1</v>
      </c>
      <c r="V1" s="51"/>
      <c r="W1" s="25">
        <v>1</v>
      </c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</row>
    <row r="2" spans="1:36" ht="30" customHeight="1">
      <c r="A2" s="80"/>
      <c r="B2" s="27" t="s">
        <v>3</v>
      </c>
      <c r="C2" s="150" t="str">
        <f>BilgiGirisi!C3</f>
        <v>Deniz TURĞUL</v>
      </c>
      <c r="D2" s="151"/>
      <c r="E2" s="74"/>
      <c r="F2" s="74"/>
      <c r="G2" s="74"/>
      <c r="H2" s="74"/>
      <c r="I2" s="74"/>
      <c r="J2" s="74"/>
      <c r="K2" s="74"/>
      <c r="L2" s="75"/>
      <c r="M2" s="152" t="s">
        <v>4</v>
      </c>
      <c r="N2" s="153"/>
      <c r="O2" s="154">
        <f>BilgiGirisi!C5</f>
        <v>0</v>
      </c>
      <c r="P2" s="155"/>
      <c r="Q2" s="155"/>
      <c r="R2" s="155"/>
      <c r="S2" s="156"/>
      <c r="T2" s="47"/>
      <c r="U2" s="47"/>
      <c r="V2" s="47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6" ht="18.75" customHeight="1">
      <c r="A3" s="80"/>
      <c r="B3" s="29" t="s">
        <v>5</v>
      </c>
      <c r="C3" s="157" t="str">
        <f>BilgiGirisi!C6</f>
        <v>V.H.K.İ.</v>
      </c>
      <c r="D3" s="158"/>
      <c r="E3" s="159" t="s">
        <v>95</v>
      </c>
      <c r="F3" s="160"/>
      <c r="G3" s="160"/>
      <c r="H3" s="160"/>
      <c r="I3" s="160"/>
      <c r="J3" s="160"/>
      <c r="K3" s="160"/>
      <c r="L3" s="161"/>
      <c r="M3" s="145" t="s">
        <v>6</v>
      </c>
      <c r="N3" s="146"/>
      <c r="O3" s="162">
        <f ca="1">YEAR(TODAY())</f>
        <v>2018</v>
      </c>
      <c r="P3" s="162"/>
      <c r="Q3" s="162"/>
      <c r="R3" s="162"/>
      <c r="S3" s="163"/>
      <c r="T3" s="47"/>
      <c r="U3" s="47"/>
      <c r="V3" s="47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</row>
    <row r="4" spans="1:36" ht="14.25" customHeight="1">
      <c r="A4" s="80"/>
      <c r="B4" s="30" t="s">
        <v>7</v>
      </c>
      <c r="C4" s="164" t="str">
        <f>BilgiGirisi!C7</f>
        <v>2/2</v>
      </c>
      <c r="D4" s="165"/>
      <c r="E4" s="160"/>
      <c r="F4" s="160"/>
      <c r="G4" s="160"/>
      <c r="H4" s="160"/>
      <c r="I4" s="160"/>
      <c r="J4" s="160"/>
      <c r="K4" s="160"/>
      <c r="L4" s="161"/>
      <c r="M4" s="166" t="s">
        <v>8</v>
      </c>
      <c r="N4" s="167"/>
      <c r="O4" s="148"/>
      <c r="P4" s="148"/>
      <c r="Q4" s="148"/>
      <c r="R4" s="148"/>
      <c r="S4" s="149"/>
      <c r="T4" s="47"/>
      <c r="U4" s="47"/>
      <c r="V4" s="47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</row>
    <row r="5" spans="1:36" ht="19.5" customHeight="1">
      <c r="A5" s="80"/>
      <c r="B5" s="29" t="s">
        <v>9</v>
      </c>
      <c r="C5" s="141">
        <f>BilgiGirisi!C9</f>
        <v>1600</v>
      </c>
      <c r="D5" s="142"/>
      <c r="E5" s="74"/>
      <c r="F5" s="74"/>
      <c r="G5" s="74"/>
      <c r="H5" s="74"/>
      <c r="I5" s="74"/>
      <c r="J5" s="74"/>
      <c r="K5" s="74"/>
      <c r="L5" s="75"/>
      <c r="M5" s="166"/>
      <c r="N5" s="167"/>
      <c r="O5" s="148"/>
      <c r="P5" s="148"/>
      <c r="Q5" s="148"/>
      <c r="R5" s="148"/>
      <c r="S5" s="149"/>
      <c r="T5" s="47"/>
      <c r="U5" s="47"/>
      <c r="V5" s="47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</row>
    <row r="6" spans="1:36" ht="16.5" customHeight="1" thickBot="1">
      <c r="A6" s="80"/>
      <c r="B6" s="29" t="s">
        <v>10</v>
      </c>
      <c r="C6" s="143">
        <f>BilgiGirisi!C8</f>
        <v>37.25</v>
      </c>
      <c r="D6" s="144"/>
      <c r="E6" s="76"/>
      <c r="F6" s="77"/>
      <c r="G6" s="77"/>
      <c r="H6" s="77"/>
      <c r="I6" s="77"/>
      <c r="J6" s="77"/>
      <c r="K6" s="77"/>
      <c r="L6" s="78"/>
      <c r="M6" s="145" t="s">
        <v>11</v>
      </c>
      <c r="N6" s="146"/>
      <c r="O6" s="147"/>
      <c r="P6" s="148"/>
      <c r="Q6" s="148"/>
      <c r="R6" s="148"/>
      <c r="S6" s="149"/>
      <c r="T6" s="47"/>
      <c r="U6" s="47"/>
      <c r="V6" s="47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</row>
    <row r="7" spans="1:36" ht="14.25" customHeight="1">
      <c r="A7" s="80"/>
      <c r="B7" s="168" t="s">
        <v>12</v>
      </c>
      <c r="C7" s="169" t="s">
        <v>3</v>
      </c>
      <c r="D7" s="170" t="s">
        <v>13</v>
      </c>
      <c r="E7" s="173" t="s">
        <v>14</v>
      </c>
      <c r="F7" s="173"/>
      <c r="G7" s="173"/>
      <c r="H7" s="173" t="s">
        <v>15</v>
      </c>
      <c r="I7" s="173"/>
      <c r="J7" s="175" t="s">
        <v>16</v>
      </c>
      <c r="K7" s="175"/>
      <c r="L7" s="175"/>
      <c r="M7" s="169" t="s">
        <v>17</v>
      </c>
      <c r="N7" s="169"/>
      <c r="O7" s="174" t="s">
        <v>75</v>
      </c>
      <c r="P7" s="174"/>
      <c r="Q7" s="169"/>
      <c r="R7" s="169"/>
      <c r="S7" s="176"/>
      <c r="T7" s="47"/>
      <c r="U7" s="47"/>
      <c r="V7" s="47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</row>
    <row r="8" spans="1:36" ht="22.5" customHeight="1">
      <c r="A8" s="80"/>
      <c r="B8" s="168"/>
      <c r="C8" s="169"/>
      <c r="D8" s="171"/>
      <c r="E8" s="169"/>
      <c r="F8" s="169"/>
      <c r="G8" s="169"/>
      <c r="H8" s="174" t="s">
        <v>18</v>
      </c>
      <c r="I8" s="174" t="s">
        <v>77</v>
      </c>
      <c r="J8" s="174" t="s">
        <v>78</v>
      </c>
      <c r="K8" s="177" t="s">
        <v>19</v>
      </c>
      <c r="L8" s="177"/>
      <c r="M8" s="169"/>
      <c r="N8" s="169"/>
      <c r="O8" s="169"/>
      <c r="P8" s="169"/>
      <c r="Q8" s="169"/>
      <c r="R8" s="169"/>
      <c r="S8" s="176"/>
      <c r="T8" s="47"/>
      <c r="U8" s="47"/>
      <c r="V8" s="47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</row>
    <row r="9" spans="1:36" ht="11.25">
      <c r="A9" s="80"/>
      <c r="B9" s="168"/>
      <c r="C9" s="169"/>
      <c r="D9" s="171"/>
      <c r="E9" s="174" t="s">
        <v>20</v>
      </c>
      <c r="F9" s="174" t="s">
        <v>21</v>
      </c>
      <c r="G9" s="174" t="s">
        <v>76</v>
      </c>
      <c r="H9" s="174"/>
      <c r="I9" s="169"/>
      <c r="J9" s="169"/>
      <c r="K9" s="178" t="s">
        <v>22</v>
      </c>
      <c r="L9" s="181" t="s">
        <v>92</v>
      </c>
      <c r="M9" s="169" t="s">
        <v>23</v>
      </c>
      <c r="N9" s="169" t="s">
        <v>24</v>
      </c>
      <c r="O9" s="169"/>
      <c r="P9" s="169"/>
      <c r="Q9" s="169"/>
      <c r="R9" s="169"/>
      <c r="S9" s="176"/>
      <c r="T9" s="52"/>
      <c r="U9" s="52"/>
      <c r="V9" s="52"/>
      <c r="W9" s="5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</row>
    <row r="10" spans="1:36" ht="11.25">
      <c r="A10" s="80"/>
      <c r="B10" s="168"/>
      <c r="C10" s="169"/>
      <c r="D10" s="171"/>
      <c r="E10" s="174"/>
      <c r="F10" s="169"/>
      <c r="G10" s="169"/>
      <c r="H10" s="174"/>
      <c r="I10" s="169"/>
      <c r="J10" s="169"/>
      <c r="K10" s="179"/>
      <c r="L10" s="182"/>
      <c r="M10" s="169"/>
      <c r="N10" s="169"/>
      <c r="O10" s="169"/>
      <c r="P10" s="169"/>
      <c r="Q10" s="169"/>
      <c r="R10" s="169"/>
      <c r="S10" s="176"/>
      <c r="T10" s="52"/>
      <c r="U10" s="52"/>
      <c r="V10" s="52"/>
      <c r="W10" s="5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</row>
    <row r="11" spans="1:36" ht="20.25" customHeight="1">
      <c r="A11" s="80"/>
      <c r="B11" s="168"/>
      <c r="C11" s="169"/>
      <c r="D11" s="172"/>
      <c r="E11" s="174"/>
      <c r="F11" s="32" t="s">
        <v>31</v>
      </c>
      <c r="G11" s="32" t="s">
        <v>31</v>
      </c>
      <c r="H11" s="174"/>
      <c r="I11" s="32" t="s">
        <v>31</v>
      </c>
      <c r="J11" s="32" t="s">
        <v>31</v>
      </c>
      <c r="K11" s="180"/>
      <c r="L11" s="63">
        <f>BilgiGirisi!C11</f>
        <v>0.05</v>
      </c>
      <c r="M11" s="169"/>
      <c r="N11" s="31" t="s">
        <v>32</v>
      </c>
      <c r="O11" s="169" t="s">
        <v>32</v>
      </c>
      <c r="P11" s="169"/>
      <c r="Q11" s="169"/>
      <c r="R11" s="169"/>
      <c r="S11" s="176"/>
      <c r="T11" s="52"/>
      <c r="U11" s="52"/>
      <c r="V11" s="52"/>
      <c r="W11" s="5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</row>
    <row r="12" spans="1:36" ht="15" customHeight="1">
      <c r="A12" s="80"/>
      <c r="B12" s="50"/>
      <c r="C12" s="61" t="str">
        <f>C2</f>
        <v>Deniz TURĞUL</v>
      </c>
      <c r="D12" s="62" t="s">
        <v>81</v>
      </c>
      <c r="E12" s="56">
        <v>1</v>
      </c>
      <c r="F12" s="34">
        <f aca="true" t="shared" si="0" ref="F12:F26">IF(E12&gt;0,$C$6*E12," ")</f>
        <v>37.25</v>
      </c>
      <c r="G12" s="34">
        <f aca="true" t="shared" si="1" ref="G12:G26">F12</f>
        <v>37.25</v>
      </c>
      <c r="H12" s="118" t="s">
        <v>90</v>
      </c>
      <c r="I12" s="49">
        <v>80</v>
      </c>
      <c r="J12" s="34">
        <f>IF(E12&gt;=1,C6*20,"")</f>
        <v>745</v>
      </c>
      <c r="K12" s="99">
        <f>BilgiGirisi!C10</f>
        <v>574</v>
      </c>
      <c r="L12" s="34">
        <f>IF(L11=5%,BilgiGirisi!C10*U12,V12*BilgiGirisi!C10)</f>
        <v>1069.075</v>
      </c>
      <c r="M12" s="33"/>
      <c r="N12" s="33"/>
      <c r="O12" s="183">
        <f>SUM(G12,I12:J12,L12)</f>
        <v>1931.325</v>
      </c>
      <c r="P12" s="183"/>
      <c r="Q12" s="183"/>
      <c r="R12" s="183"/>
      <c r="S12" s="184"/>
      <c r="T12" s="52"/>
      <c r="U12" s="96">
        <f>ROUND(C6*5%,4)</f>
        <v>1.8625</v>
      </c>
      <c r="V12" s="96">
        <f>ROUND(C6*2.5%,4)</f>
        <v>0.9313</v>
      </c>
      <c r="W12" s="5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</row>
    <row r="13" spans="1:36" ht="15" customHeight="1">
      <c r="A13" s="80"/>
      <c r="B13" s="50"/>
      <c r="C13" s="91"/>
      <c r="D13" s="48"/>
      <c r="E13" s="56"/>
      <c r="F13" s="34" t="str">
        <f t="shared" si="0"/>
        <v> </v>
      </c>
      <c r="G13" s="34" t="str">
        <f t="shared" si="1"/>
        <v> </v>
      </c>
      <c r="H13" s="118"/>
      <c r="I13" s="49"/>
      <c r="J13" s="34">
        <f>IF(E13&gt;0,$C$6*10,"")</f>
      </c>
      <c r="K13" s="34"/>
      <c r="L13" s="34"/>
      <c r="M13" s="33"/>
      <c r="N13" s="33"/>
      <c r="O13" s="183">
        <f>IF(E13&gt;0,G13+I13+J13,"")</f>
      </c>
      <c r="P13" s="183"/>
      <c r="Q13" s="183"/>
      <c r="R13" s="183"/>
      <c r="S13" s="184"/>
      <c r="T13" s="52"/>
      <c r="U13" s="55"/>
      <c r="V13" s="55"/>
      <c r="W13" s="5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</row>
    <row r="14" spans="1:36" ht="15" customHeight="1">
      <c r="A14" s="80"/>
      <c r="B14" s="50"/>
      <c r="C14" s="91"/>
      <c r="D14" s="48"/>
      <c r="E14" s="56"/>
      <c r="F14" s="34" t="str">
        <f t="shared" si="0"/>
        <v> </v>
      </c>
      <c r="G14" s="34" t="str">
        <f t="shared" si="1"/>
        <v> </v>
      </c>
      <c r="H14" s="118"/>
      <c r="I14" s="49"/>
      <c r="J14" s="34">
        <f>IF(E14&gt;0,$C$6*10,"")</f>
      </c>
      <c r="K14" s="34"/>
      <c r="L14" s="34"/>
      <c r="M14" s="33"/>
      <c r="N14" s="33"/>
      <c r="O14" s="183">
        <f>IF(E14&gt;0,G14+I14+J14,"")</f>
      </c>
      <c r="P14" s="183"/>
      <c r="Q14" s="183"/>
      <c r="R14" s="183"/>
      <c r="S14" s="184"/>
      <c r="T14" s="52" t="s">
        <v>82</v>
      </c>
      <c r="U14" s="54"/>
      <c r="V14" s="55"/>
      <c r="W14" s="5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</row>
    <row r="15" spans="1:36" ht="15" customHeight="1">
      <c r="A15" s="80"/>
      <c r="B15" s="50"/>
      <c r="C15" s="91"/>
      <c r="D15" s="48"/>
      <c r="E15" s="35"/>
      <c r="F15" s="34" t="str">
        <f t="shared" si="0"/>
        <v> </v>
      </c>
      <c r="G15" s="34" t="str">
        <f t="shared" si="1"/>
        <v> </v>
      </c>
      <c r="H15" s="118"/>
      <c r="I15" s="49"/>
      <c r="J15" s="34">
        <f>IF(E15&gt;0,$C$6*10,"")</f>
      </c>
      <c r="K15" s="34"/>
      <c r="L15" s="34"/>
      <c r="M15" s="33"/>
      <c r="N15" s="33"/>
      <c r="O15" s="183">
        <f>IF(E15&gt;0,G15+I15+J15,"")</f>
      </c>
      <c r="P15" s="183"/>
      <c r="Q15" s="183"/>
      <c r="R15" s="183"/>
      <c r="S15" s="184"/>
      <c r="T15" s="52" t="s">
        <v>83</v>
      </c>
      <c r="U15" s="54"/>
      <c r="V15" s="55"/>
      <c r="W15" s="5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</row>
    <row r="16" spans="1:36" ht="15" customHeight="1">
      <c r="A16" s="80"/>
      <c r="B16" s="50"/>
      <c r="C16" s="91"/>
      <c r="D16" s="48"/>
      <c r="E16" s="35"/>
      <c r="F16" s="34" t="str">
        <f t="shared" si="0"/>
        <v> </v>
      </c>
      <c r="G16" s="34" t="str">
        <f t="shared" si="1"/>
        <v> </v>
      </c>
      <c r="H16" s="118"/>
      <c r="I16" s="49"/>
      <c r="J16" s="34">
        <f>IF(E16=1,C6*10,"")</f>
      </c>
      <c r="K16" s="34"/>
      <c r="L16" s="34"/>
      <c r="M16" s="33"/>
      <c r="N16" s="33"/>
      <c r="O16" s="183">
        <f>IF(E16&gt;0,G16+I16+J16,"")</f>
      </c>
      <c r="P16" s="183"/>
      <c r="Q16" s="183"/>
      <c r="R16" s="183"/>
      <c r="S16" s="184"/>
      <c r="T16" s="52" t="s">
        <v>84</v>
      </c>
      <c r="U16" s="52"/>
      <c r="V16" s="52"/>
      <c r="W16" s="5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</row>
    <row r="17" spans="1:36" ht="15" customHeight="1">
      <c r="A17" s="80"/>
      <c r="B17" s="57"/>
      <c r="C17" s="92"/>
      <c r="D17" s="58"/>
      <c r="E17" s="35"/>
      <c r="F17" s="34" t="str">
        <f t="shared" si="0"/>
        <v> </v>
      </c>
      <c r="G17" s="34" t="str">
        <f t="shared" si="1"/>
        <v> </v>
      </c>
      <c r="H17" s="58"/>
      <c r="I17" s="60"/>
      <c r="J17" s="34"/>
      <c r="K17" s="34"/>
      <c r="L17" s="34"/>
      <c r="M17" s="33"/>
      <c r="N17" s="33"/>
      <c r="O17" s="183">
        <f aca="true" t="shared" si="2" ref="O17:O26">IF(E17&gt;0,G17+I17+J17,"")</f>
      </c>
      <c r="P17" s="183"/>
      <c r="Q17" s="183"/>
      <c r="R17" s="183"/>
      <c r="S17" s="184"/>
      <c r="T17" s="52" t="s">
        <v>85</v>
      </c>
      <c r="U17" s="52"/>
      <c r="V17" s="52"/>
      <c r="W17" s="5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</row>
    <row r="18" spans="1:36" ht="15" customHeight="1">
      <c r="A18" s="80"/>
      <c r="B18" s="57"/>
      <c r="C18" s="92"/>
      <c r="D18" s="58"/>
      <c r="E18" s="35"/>
      <c r="F18" s="34" t="str">
        <f t="shared" si="0"/>
        <v> </v>
      </c>
      <c r="G18" s="34" t="str">
        <f t="shared" si="1"/>
        <v> </v>
      </c>
      <c r="H18" s="58"/>
      <c r="I18" s="60"/>
      <c r="J18" s="34"/>
      <c r="K18" s="34"/>
      <c r="L18" s="34"/>
      <c r="M18" s="33"/>
      <c r="N18" s="33"/>
      <c r="O18" s="183">
        <f t="shared" si="2"/>
      </c>
      <c r="P18" s="183"/>
      <c r="Q18" s="183"/>
      <c r="R18" s="183"/>
      <c r="S18" s="184"/>
      <c r="T18" s="52"/>
      <c r="U18" s="52"/>
      <c r="V18" s="52"/>
      <c r="W18" s="5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</row>
    <row r="19" spans="1:36" ht="15" customHeight="1">
      <c r="A19" s="80"/>
      <c r="B19" s="59"/>
      <c r="C19" s="93"/>
      <c r="D19" s="58"/>
      <c r="E19" s="35"/>
      <c r="F19" s="34" t="str">
        <f t="shared" si="0"/>
        <v> </v>
      </c>
      <c r="G19" s="34" t="str">
        <f t="shared" si="1"/>
        <v> </v>
      </c>
      <c r="H19" s="58" t="s">
        <v>25</v>
      </c>
      <c r="I19" s="60"/>
      <c r="J19" s="34"/>
      <c r="K19" s="34"/>
      <c r="L19" s="34"/>
      <c r="M19" s="33"/>
      <c r="N19" s="33"/>
      <c r="O19" s="183">
        <f t="shared" si="2"/>
      </c>
      <c r="P19" s="183"/>
      <c r="Q19" s="183"/>
      <c r="R19" s="183"/>
      <c r="S19" s="184"/>
      <c r="T19" s="52"/>
      <c r="U19" s="52"/>
      <c r="V19" s="52"/>
      <c r="W19" s="5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</row>
    <row r="20" spans="1:36" ht="15" customHeight="1">
      <c r="A20" s="80"/>
      <c r="B20" s="59"/>
      <c r="C20" s="93"/>
      <c r="D20" s="58"/>
      <c r="E20" s="35"/>
      <c r="F20" s="34" t="str">
        <f t="shared" si="0"/>
        <v> </v>
      </c>
      <c r="G20" s="34" t="str">
        <f t="shared" si="1"/>
        <v> </v>
      </c>
      <c r="H20" s="58" t="s">
        <v>25</v>
      </c>
      <c r="I20" s="60"/>
      <c r="J20" s="34"/>
      <c r="K20" s="34"/>
      <c r="L20" s="34"/>
      <c r="M20" s="33"/>
      <c r="N20" s="33"/>
      <c r="O20" s="183">
        <f t="shared" si="2"/>
      </c>
      <c r="P20" s="183"/>
      <c r="Q20" s="183"/>
      <c r="R20" s="183"/>
      <c r="S20" s="184"/>
      <c r="T20" s="53"/>
      <c r="U20" s="53"/>
      <c r="V20" s="53"/>
      <c r="W20" s="5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</row>
    <row r="21" spans="1:36" ht="15" customHeight="1">
      <c r="A21" s="80"/>
      <c r="B21" s="59"/>
      <c r="C21" s="93"/>
      <c r="D21" s="58"/>
      <c r="E21" s="35"/>
      <c r="F21" s="34" t="str">
        <f t="shared" si="0"/>
        <v> </v>
      </c>
      <c r="G21" s="34" t="str">
        <f t="shared" si="1"/>
        <v> </v>
      </c>
      <c r="H21" s="58"/>
      <c r="I21" s="60"/>
      <c r="J21" s="34"/>
      <c r="K21" s="34"/>
      <c r="L21" s="34"/>
      <c r="M21" s="33"/>
      <c r="N21" s="33"/>
      <c r="O21" s="183">
        <f t="shared" si="2"/>
      </c>
      <c r="P21" s="183"/>
      <c r="Q21" s="183"/>
      <c r="R21" s="183"/>
      <c r="S21" s="184"/>
      <c r="T21" s="53"/>
      <c r="U21" s="53"/>
      <c r="V21" s="53"/>
      <c r="W21" s="5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</row>
    <row r="22" spans="1:36" ht="15" customHeight="1">
      <c r="A22" s="80"/>
      <c r="B22" s="36"/>
      <c r="C22" s="94"/>
      <c r="D22" s="37"/>
      <c r="E22" s="35"/>
      <c r="F22" s="34" t="str">
        <f t="shared" si="0"/>
        <v> </v>
      </c>
      <c r="G22" s="34" t="str">
        <f t="shared" si="1"/>
        <v> </v>
      </c>
      <c r="H22" s="100" t="s">
        <v>25</v>
      </c>
      <c r="I22" s="101"/>
      <c r="J22" s="34"/>
      <c r="K22" s="34"/>
      <c r="L22" s="34"/>
      <c r="M22" s="33"/>
      <c r="N22" s="33"/>
      <c r="O22" s="183">
        <f t="shared" si="2"/>
      </c>
      <c r="P22" s="183"/>
      <c r="Q22" s="183"/>
      <c r="R22" s="183"/>
      <c r="S22" s="184"/>
      <c r="T22" s="53"/>
      <c r="U22" s="53"/>
      <c r="V22" s="53"/>
      <c r="W22" s="5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</row>
    <row r="23" spans="1:36" ht="15" customHeight="1">
      <c r="A23" s="80"/>
      <c r="B23" s="36"/>
      <c r="C23" s="94"/>
      <c r="D23" s="37"/>
      <c r="E23" s="35"/>
      <c r="F23" s="34" t="str">
        <f t="shared" si="0"/>
        <v> </v>
      </c>
      <c r="G23" s="34" t="str">
        <f t="shared" si="1"/>
        <v> </v>
      </c>
      <c r="H23" s="100" t="s">
        <v>25</v>
      </c>
      <c r="I23" s="101"/>
      <c r="J23" s="34"/>
      <c r="K23" s="34"/>
      <c r="L23" s="34"/>
      <c r="M23" s="33"/>
      <c r="N23" s="33"/>
      <c r="O23" s="183">
        <f t="shared" si="2"/>
      </c>
      <c r="P23" s="183"/>
      <c r="Q23" s="183"/>
      <c r="R23" s="183"/>
      <c r="S23" s="184"/>
      <c r="U23" s="25"/>
      <c r="V23" s="25"/>
      <c r="W23" s="25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</row>
    <row r="24" spans="1:36" ht="15" customHeight="1">
      <c r="A24" s="80"/>
      <c r="B24" s="36"/>
      <c r="C24" s="94"/>
      <c r="D24" s="37"/>
      <c r="E24" s="35"/>
      <c r="F24" s="34" t="str">
        <f t="shared" si="0"/>
        <v> </v>
      </c>
      <c r="G24" s="34" t="str">
        <f t="shared" si="1"/>
        <v> </v>
      </c>
      <c r="H24" s="102"/>
      <c r="I24" s="101"/>
      <c r="J24" s="34"/>
      <c r="K24" s="34"/>
      <c r="L24" s="34"/>
      <c r="M24" s="33"/>
      <c r="N24" s="33"/>
      <c r="O24" s="183">
        <f t="shared" si="2"/>
      </c>
      <c r="P24" s="183"/>
      <c r="Q24" s="183"/>
      <c r="R24" s="183"/>
      <c r="S24" s="184"/>
      <c r="U24" s="25"/>
      <c r="V24" s="25"/>
      <c r="W24" s="25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</row>
    <row r="25" spans="1:36" ht="15" customHeight="1">
      <c r="A25" s="80"/>
      <c r="B25" s="36"/>
      <c r="C25" s="94"/>
      <c r="D25" s="37"/>
      <c r="E25" s="35"/>
      <c r="F25" s="34" t="str">
        <f t="shared" si="0"/>
        <v> </v>
      </c>
      <c r="G25" s="34" t="str">
        <f t="shared" si="1"/>
        <v> </v>
      </c>
      <c r="H25" s="103"/>
      <c r="I25" s="101"/>
      <c r="J25" s="34"/>
      <c r="K25" s="34"/>
      <c r="L25" s="34"/>
      <c r="M25" s="33"/>
      <c r="N25" s="33"/>
      <c r="O25" s="183">
        <f t="shared" si="2"/>
      </c>
      <c r="P25" s="183"/>
      <c r="Q25" s="183"/>
      <c r="R25" s="183"/>
      <c r="S25" s="184"/>
      <c r="U25" s="25"/>
      <c r="V25" s="25"/>
      <c r="W25" s="25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</row>
    <row r="26" spans="1:36" ht="15" customHeight="1">
      <c r="A26" s="80"/>
      <c r="B26" s="36"/>
      <c r="C26" s="94"/>
      <c r="D26" s="37"/>
      <c r="E26" s="35"/>
      <c r="F26" s="34" t="str">
        <f t="shared" si="0"/>
        <v> </v>
      </c>
      <c r="G26" s="34" t="str">
        <f t="shared" si="1"/>
        <v> </v>
      </c>
      <c r="H26" s="56"/>
      <c r="I26" s="101"/>
      <c r="J26" s="34"/>
      <c r="K26" s="34"/>
      <c r="L26" s="34"/>
      <c r="M26" s="33"/>
      <c r="N26" s="33"/>
      <c r="O26" s="183">
        <f t="shared" si="2"/>
      </c>
      <c r="P26" s="183"/>
      <c r="Q26" s="183"/>
      <c r="R26" s="183"/>
      <c r="S26" s="184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</row>
    <row r="27" spans="1:36" ht="16.5" customHeight="1">
      <c r="A27" s="80"/>
      <c r="B27" s="192" t="s">
        <v>26</v>
      </c>
      <c r="C27" s="193"/>
      <c r="D27" s="193"/>
      <c r="E27" s="193"/>
      <c r="F27" s="65"/>
      <c r="G27" s="65">
        <f>SUM(G12:G26)</f>
        <v>37.25</v>
      </c>
      <c r="H27" s="64"/>
      <c r="I27" s="64">
        <f>SUM(I12:I26)</f>
        <v>80</v>
      </c>
      <c r="J27" s="38">
        <f>SUM(J12:J26)</f>
        <v>745</v>
      </c>
      <c r="K27" s="65"/>
      <c r="L27" s="65">
        <f>SUM(L12:L26)</f>
        <v>1069.075</v>
      </c>
      <c r="M27" s="65"/>
      <c r="N27" s="65"/>
      <c r="O27" s="185">
        <f>SUM(O12:S26)</f>
        <v>1931.325</v>
      </c>
      <c r="P27" s="185"/>
      <c r="Q27" s="185"/>
      <c r="R27" s="185"/>
      <c r="S27" s="186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</row>
    <row r="28" spans="1:36" ht="11.25">
      <c r="A28" s="73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28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</row>
    <row r="29" spans="1:36" ht="12" customHeight="1">
      <c r="A29" s="73"/>
      <c r="B29" s="90">
        <f>B12</f>
        <v>0</v>
      </c>
      <c r="C29" s="190" t="str">
        <f>"Naklen atanan; "&amp;C2&amp;" ve aile fertleri için sürekli görev yolluğu olarak tahakkuk eden "&amp;YaziyaCevir!B4&amp;"gösterir bildirimdir"</f>
        <v>Naklen atanan; Deniz TURĞUL ve aile fertleri için sürekli görev yolluğu olarak tahakkuk eden #Bin Dokuz Yüz Otuz Bir ₺, Otuz Üç Krş.#gösterir bildirimdir</v>
      </c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1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</row>
    <row r="30" spans="1:36" ht="11.25">
      <c r="A30" s="73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0"/>
      <c r="R30" s="40"/>
      <c r="S30" s="28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</row>
    <row r="31" spans="1:36" ht="11.25">
      <c r="A31" s="73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0"/>
      <c r="R31" s="40"/>
      <c r="S31" s="28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</row>
    <row r="32" spans="1:36" ht="15" customHeight="1">
      <c r="A32" s="73"/>
      <c r="B32" s="39"/>
      <c r="C32" s="40"/>
      <c r="D32" s="40"/>
      <c r="E32" s="40"/>
      <c r="F32" s="40"/>
      <c r="G32" s="40"/>
      <c r="H32" s="187">
        <f ca="1">TODAY()</f>
        <v>43153</v>
      </c>
      <c r="I32" s="188"/>
      <c r="J32" s="43"/>
      <c r="K32" s="40"/>
      <c r="L32" s="40"/>
      <c r="M32" s="189"/>
      <c r="N32" s="189"/>
      <c r="O32" s="189"/>
      <c r="P32" s="189"/>
      <c r="Q32" s="189"/>
      <c r="R32" s="40"/>
      <c r="S32" s="28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</row>
    <row r="33" spans="1:36" ht="12" customHeight="1">
      <c r="A33" s="73"/>
      <c r="B33" s="39"/>
      <c r="C33" s="40"/>
      <c r="D33" s="40"/>
      <c r="E33" s="40"/>
      <c r="F33" s="40"/>
      <c r="G33" s="40"/>
      <c r="H33" s="198" t="s">
        <v>27</v>
      </c>
      <c r="I33" s="198"/>
      <c r="J33" s="44"/>
      <c r="K33" s="40"/>
      <c r="L33" s="40"/>
      <c r="M33" s="199" t="s">
        <v>28</v>
      </c>
      <c r="N33" s="199"/>
      <c r="O33" s="199"/>
      <c r="P33" s="199"/>
      <c r="Q33" s="199"/>
      <c r="R33" s="40"/>
      <c r="S33" s="28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</row>
    <row r="34" spans="1:36" ht="16.5" customHeight="1">
      <c r="A34" s="73"/>
      <c r="B34" s="39"/>
      <c r="C34" s="40"/>
      <c r="D34" s="40"/>
      <c r="E34" s="40"/>
      <c r="F34" s="40"/>
      <c r="G34" s="45" t="s">
        <v>3</v>
      </c>
      <c r="H34" s="197">
        <f>BilgiGirisi!L5</f>
        <v>0</v>
      </c>
      <c r="I34" s="197"/>
      <c r="J34" s="197"/>
      <c r="K34" s="197"/>
      <c r="L34" s="40"/>
      <c r="M34" s="200" t="str">
        <f>C2</f>
        <v>Deniz TURĞUL</v>
      </c>
      <c r="N34" s="201"/>
      <c r="O34" s="201"/>
      <c r="P34" s="201"/>
      <c r="Q34" s="201"/>
      <c r="R34" s="40"/>
      <c r="S34" s="28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</row>
    <row r="35" spans="1:36" ht="14.25" customHeight="1">
      <c r="A35" s="73"/>
      <c r="B35" s="194" t="s">
        <v>29</v>
      </c>
      <c r="C35" s="195"/>
      <c r="D35" s="195"/>
      <c r="E35" s="195"/>
      <c r="F35" s="195"/>
      <c r="G35" s="45" t="s">
        <v>5</v>
      </c>
      <c r="H35" s="197" t="str">
        <f>BilgiGirisi!M5</f>
        <v>Okul Müdürü</v>
      </c>
      <c r="I35" s="197"/>
      <c r="J35" s="197"/>
      <c r="K35" s="197"/>
      <c r="L35" s="40"/>
      <c r="M35" s="198" t="s">
        <v>33</v>
      </c>
      <c r="N35" s="198"/>
      <c r="O35" s="198"/>
      <c r="P35" s="198"/>
      <c r="Q35" s="198"/>
      <c r="R35" s="40"/>
      <c r="S35" s="28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6" spans="1:36" ht="11.25">
      <c r="A36" s="73"/>
      <c r="B36" s="196"/>
      <c r="C36" s="195"/>
      <c r="D36" s="195"/>
      <c r="E36" s="195"/>
      <c r="F36" s="195"/>
      <c r="G36" s="45" t="s">
        <v>30</v>
      </c>
      <c r="H36" s="197"/>
      <c r="I36" s="197"/>
      <c r="J36" s="197"/>
      <c r="K36" s="197"/>
      <c r="L36" s="40"/>
      <c r="M36" s="198"/>
      <c r="N36" s="198"/>
      <c r="O36" s="198"/>
      <c r="P36" s="198"/>
      <c r="Q36" s="198"/>
      <c r="R36" s="40"/>
      <c r="S36" s="28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1.25">
      <c r="A37" s="80"/>
      <c r="S37" s="26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12" thickBot="1">
      <c r="A38" s="8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46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11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11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ht="11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1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1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1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1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ht="11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1.2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1.2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1.2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1.2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ht="11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1.2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1.2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1.2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</sheetData>
  <sheetProtection password="F93B" sheet="1" objects="1" scenarios="1" selectLockedCells="1"/>
  <mergeCells count="63">
    <mergeCell ref="B35:F36"/>
    <mergeCell ref="H35:K35"/>
    <mergeCell ref="M35:Q35"/>
    <mergeCell ref="H36:K36"/>
    <mergeCell ref="M36:Q36"/>
    <mergeCell ref="H33:I33"/>
    <mergeCell ref="M33:Q33"/>
    <mergeCell ref="H34:K34"/>
    <mergeCell ref="M34:Q34"/>
    <mergeCell ref="O27:S27"/>
    <mergeCell ref="H32:I32"/>
    <mergeCell ref="M32:Q32"/>
    <mergeCell ref="C29:S29"/>
    <mergeCell ref="B27:E27"/>
    <mergeCell ref="O25:S25"/>
    <mergeCell ref="O26:S26"/>
    <mergeCell ref="O21:S21"/>
    <mergeCell ref="O22:S22"/>
    <mergeCell ref="O23:S23"/>
    <mergeCell ref="O24:S24"/>
    <mergeCell ref="O17:S17"/>
    <mergeCell ref="O18:S18"/>
    <mergeCell ref="O19:S19"/>
    <mergeCell ref="O20:S20"/>
    <mergeCell ref="L9:L10"/>
    <mergeCell ref="O13:S13"/>
    <mergeCell ref="O14:S14"/>
    <mergeCell ref="O15:S15"/>
    <mergeCell ref="O16:S16"/>
    <mergeCell ref="M9:M11"/>
    <mergeCell ref="N9:N10"/>
    <mergeCell ref="O11:S11"/>
    <mergeCell ref="O12:S12"/>
    <mergeCell ref="G9:G10"/>
    <mergeCell ref="H7:I7"/>
    <mergeCell ref="J7:L7"/>
    <mergeCell ref="M7:N8"/>
    <mergeCell ref="O7:S10"/>
    <mergeCell ref="H8:H11"/>
    <mergeCell ref="I8:I10"/>
    <mergeCell ref="J8:J10"/>
    <mergeCell ref="K8:L8"/>
    <mergeCell ref="K9:K11"/>
    <mergeCell ref="O3:S3"/>
    <mergeCell ref="C4:D4"/>
    <mergeCell ref="M4:N5"/>
    <mergeCell ref="O4:S5"/>
    <mergeCell ref="B7:B11"/>
    <mergeCell ref="C7:C11"/>
    <mergeCell ref="D7:D11"/>
    <mergeCell ref="E7:G8"/>
    <mergeCell ref="E9:E11"/>
    <mergeCell ref="F9:F10"/>
    <mergeCell ref="C5:D5"/>
    <mergeCell ref="C6:D6"/>
    <mergeCell ref="M6:N6"/>
    <mergeCell ref="O6:S6"/>
    <mergeCell ref="C2:D2"/>
    <mergeCell ref="M2:N2"/>
    <mergeCell ref="O2:S2"/>
    <mergeCell ref="C3:D3"/>
    <mergeCell ref="E3:L4"/>
    <mergeCell ref="M3:N3"/>
  </mergeCells>
  <dataValidations count="1">
    <dataValidation type="list" allowBlank="1" showInputMessage="1" showErrorMessage="1" sqref="D13:D21">
      <formula1>$T$14:$T$18</formula1>
    </dataValidation>
  </dataValidations>
  <printOptions/>
  <pageMargins left="0.4724409448818898" right="0.35433070866141736" top="0.5118110236220472" bottom="0.4330708661417323" header="0.2755905511811024" footer="0.2362204724409449"/>
  <pageSetup blackAndWhite="1" horizontalDpi="600" verticalDpi="600" orientation="landscape" paperSize="9" scale="90" r:id="rId4"/>
  <ignoredErrors>
    <ignoredError sqref="K12 U12:V12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>
    <tabColor indexed="50"/>
  </sheetPr>
  <dimension ref="A2:S23"/>
  <sheetViews>
    <sheetView showGridLines="0" tabSelected="1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2" sqref="Q22"/>
    </sheetView>
  </sheetViews>
  <sheetFormatPr defaultColWidth="9.140625" defaultRowHeight="12.75"/>
  <cols>
    <col min="1" max="1" width="10.140625" style="0" customWidth="1"/>
    <col min="19" max="19" width="9.421875" style="0" bestFit="1" customWidth="1"/>
  </cols>
  <sheetData>
    <row r="2" spans="2:17" ht="25.5" customHeight="1">
      <c r="B2" s="204" t="s">
        <v>96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7" ht="27" customHeight="1">
      <c r="A3" s="202" t="s">
        <v>0</v>
      </c>
      <c r="B3" s="203" t="s">
        <v>2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pans="1:17" ht="18.75" customHeight="1">
      <c r="A4" s="202"/>
      <c r="B4" s="66">
        <v>1</v>
      </c>
      <c r="C4" s="66">
        <v>2</v>
      </c>
      <c r="D4" s="66">
        <v>3</v>
      </c>
      <c r="E4" s="66">
        <v>4</v>
      </c>
      <c r="F4" s="67">
        <v>5</v>
      </c>
      <c r="G4" s="67">
        <v>6</v>
      </c>
      <c r="H4" s="67">
        <v>7</v>
      </c>
      <c r="I4" s="67">
        <v>8</v>
      </c>
      <c r="J4" s="67">
        <v>9</v>
      </c>
      <c r="K4" s="67">
        <v>10</v>
      </c>
      <c r="L4" s="67">
        <v>11</v>
      </c>
      <c r="M4" s="67">
        <v>12</v>
      </c>
      <c r="N4" s="67">
        <v>13</v>
      </c>
      <c r="O4" s="67">
        <v>14</v>
      </c>
      <c r="P4" s="67">
        <v>15</v>
      </c>
      <c r="Q4" s="2" t="s">
        <v>1</v>
      </c>
    </row>
    <row r="5" spans="1:17" ht="19.5" customHeight="1">
      <c r="A5" s="1">
        <v>2002</v>
      </c>
      <c r="B5" s="85">
        <v>9</v>
      </c>
      <c r="C5" s="85">
        <v>9</v>
      </c>
      <c r="D5" s="85">
        <v>9</v>
      </c>
      <c r="E5" s="85">
        <v>9</v>
      </c>
      <c r="F5" s="86">
        <v>8</v>
      </c>
      <c r="G5" s="86">
        <v>8</v>
      </c>
      <c r="H5" s="86">
        <v>8</v>
      </c>
      <c r="I5" s="86">
        <v>8</v>
      </c>
      <c r="J5" s="86">
        <v>8</v>
      </c>
      <c r="K5" s="86">
        <v>8</v>
      </c>
      <c r="L5" s="86">
        <v>8</v>
      </c>
      <c r="M5" s="86">
        <v>8</v>
      </c>
      <c r="N5" s="86">
        <v>8</v>
      </c>
      <c r="O5" s="86">
        <v>8</v>
      </c>
      <c r="P5" s="86">
        <v>8</v>
      </c>
      <c r="Q5" s="87">
        <v>11.5</v>
      </c>
    </row>
    <row r="6" spans="1:17" ht="19.5" customHeight="1">
      <c r="A6" s="1">
        <v>2003</v>
      </c>
      <c r="B6" s="85">
        <v>11</v>
      </c>
      <c r="C6" s="85">
        <v>11</v>
      </c>
      <c r="D6" s="85">
        <v>11</v>
      </c>
      <c r="E6" s="85">
        <v>11</v>
      </c>
      <c r="F6" s="86">
        <v>10</v>
      </c>
      <c r="G6" s="86">
        <v>10</v>
      </c>
      <c r="H6" s="86">
        <v>10</v>
      </c>
      <c r="I6" s="86">
        <v>10</v>
      </c>
      <c r="J6" s="86">
        <v>10</v>
      </c>
      <c r="K6" s="86">
        <v>10</v>
      </c>
      <c r="L6" s="86">
        <v>10</v>
      </c>
      <c r="M6" s="86">
        <v>10</v>
      </c>
      <c r="N6" s="86">
        <v>10</v>
      </c>
      <c r="O6" s="86">
        <v>10</v>
      </c>
      <c r="P6" s="86">
        <v>10</v>
      </c>
      <c r="Q6" s="87">
        <v>12.5</v>
      </c>
    </row>
    <row r="7" spans="1:17" ht="19.5" customHeight="1">
      <c r="A7" s="1">
        <v>2004</v>
      </c>
      <c r="B7" s="85">
        <v>14</v>
      </c>
      <c r="C7" s="85">
        <v>14</v>
      </c>
      <c r="D7" s="85">
        <v>14</v>
      </c>
      <c r="E7" s="85">
        <v>14</v>
      </c>
      <c r="F7" s="86">
        <v>13</v>
      </c>
      <c r="G7" s="86">
        <v>13</v>
      </c>
      <c r="H7" s="86">
        <v>13</v>
      </c>
      <c r="I7" s="86">
        <v>13</v>
      </c>
      <c r="J7" s="86">
        <v>13</v>
      </c>
      <c r="K7" s="86">
        <v>13</v>
      </c>
      <c r="L7" s="86">
        <v>13</v>
      </c>
      <c r="M7" s="86">
        <v>13</v>
      </c>
      <c r="N7" s="86">
        <v>13</v>
      </c>
      <c r="O7" s="86">
        <v>13</v>
      </c>
      <c r="P7" s="86">
        <v>13</v>
      </c>
      <c r="Q7" s="87">
        <v>14.5</v>
      </c>
    </row>
    <row r="8" spans="1:17" ht="19.5" customHeight="1">
      <c r="A8" s="1">
        <v>2005</v>
      </c>
      <c r="B8" s="85">
        <v>16.8</v>
      </c>
      <c r="C8" s="85">
        <v>16.8</v>
      </c>
      <c r="D8" s="85">
        <v>16.8</v>
      </c>
      <c r="E8" s="85">
        <v>16.8</v>
      </c>
      <c r="F8" s="86">
        <v>15.6</v>
      </c>
      <c r="G8" s="86">
        <v>15.6</v>
      </c>
      <c r="H8" s="86">
        <v>15.6</v>
      </c>
      <c r="I8" s="86">
        <v>15.6</v>
      </c>
      <c r="J8" s="86">
        <v>15.6</v>
      </c>
      <c r="K8" s="86">
        <v>15.6</v>
      </c>
      <c r="L8" s="86">
        <v>15.6</v>
      </c>
      <c r="M8" s="86">
        <v>15.6</v>
      </c>
      <c r="N8" s="86">
        <v>15.6</v>
      </c>
      <c r="O8" s="86">
        <v>15.6</v>
      </c>
      <c r="P8" s="86">
        <v>15.6</v>
      </c>
      <c r="Q8" s="87">
        <v>17.5</v>
      </c>
    </row>
    <row r="9" spans="1:17" ht="19.5" customHeight="1">
      <c r="A9" s="1">
        <v>2006</v>
      </c>
      <c r="B9" s="88">
        <v>18</v>
      </c>
      <c r="C9" s="88">
        <v>18</v>
      </c>
      <c r="D9" s="88">
        <v>18</v>
      </c>
      <c r="E9" s="88">
        <v>18</v>
      </c>
      <c r="F9" s="89">
        <v>17</v>
      </c>
      <c r="G9" s="89">
        <v>17</v>
      </c>
      <c r="H9" s="89">
        <v>17</v>
      </c>
      <c r="I9" s="89">
        <v>17</v>
      </c>
      <c r="J9" s="89">
        <v>17</v>
      </c>
      <c r="K9" s="89">
        <v>17</v>
      </c>
      <c r="L9" s="89">
        <v>17</v>
      </c>
      <c r="M9" s="89">
        <v>17</v>
      </c>
      <c r="N9" s="89">
        <v>17</v>
      </c>
      <c r="O9" s="89">
        <v>17</v>
      </c>
      <c r="P9" s="89">
        <v>17</v>
      </c>
      <c r="Q9" s="87">
        <v>20</v>
      </c>
    </row>
    <row r="10" spans="1:17" ht="19.5" customHeight="1">
      <c r="A10" s="1">
        <v>2007</v>
      </c>
      <c r="B10" s="88">
        <v>20</v>
      </c>
      <c r="C10" s="88">
        <v>20</v>
      </c>
      <c r="D10" s="88">
        <v>20</v>
      </c>
      <c r="E10" s="88">
        <v>20</v>
      </c>
      <c r="F10" s="89">
        <v>19</v>
      </c>
      <c r="G10" s="89">
        <v>19</v>
      </c>
      <c r="H10" s="89">
        <v>19</v>
      </c>
      <c r="I10" s="89">
        <v>19</v>
      </c>
      <c r="J10" s="89">
        <v>19</v>
      </c>
      <c r="K10" s="89">
        <v>19</v>
      </c>
      <c r="L10" s="89">
        <v>19</v>
      </c>
      <c r="M10" s="89">
        <v>19</v>
      </c>
      <c r="N10" s="89">
        <v>19</v>
      </c>
      <c r="O10" s="89">
        <v>19</v>
      </c>
      <c r="P10" s="89">
        <v>19</v>
      </c>
      <c r="Q10" s="87">
        <v>22.5</v>
      </c>
    </row>
    <row r="11" spans="1:17" ht="19.5" customHeight="1">
      <c r="A11" s="1">
        <v>2008</v>
      </c>
      <c r="B11" s="88">
        <v>21.5</v>
      </c>
      <c r="C11" s="88">
        <v>21.5</v>
      </c>
      <c r="D11" s="88">
        <v>21.5</v>
      </c>
      <c r="E11" s="88">
        <v>21.5</v>
      </c>
      <c r="F11" s="89">
        <v>20.5</v>
      </c>
      <c r="G11" s="89">
        <v>20.5</v>
      </c>
      <c r="H11" s="89">
        <v>20.5</v>
      </c>
      <c r="I11" s="89">
        <v>20.5</v>
      </c>
      <c r="J11" s="89">
        <v>20.5</v>
      </c>
      <c r="K11" s="89">
        <v>20.5</v>
      </c>
      <c r="L11" s="89">
        <v>20.5</v>
      </c>
      <c r="M11" s="89">
        <v>20.5</v>
      </c>
      <c r="N11" s="89">
        <v>20.5</v>
      </c>
      <c r="O11" s="89">
        <v>20.5</v>
      </c>
      <c r="P11" s="89">
        <v>20.5</v>
      </c>
      <c r="Q11" s="87">
        <v>24</v>
      </c>
    </row>
    <row r="12" spans="1:17" ht="19.5" customHeight="1">
      <c r="A12" s="1">
        <v>2009</v>
      </c>
      <c r="B12" s="88">
        <v>23.5</v>
      </c>
      <c r="C12" s="88">
        <v>23.5</v>
      </c>
      <c r="D12" s="88">
        <v>23.5</v>
      </c>
      <c r="E12" s="88">
        <v>23.5</v>
      </c>
      <c r="F12" s="89">
        <v>23.5</v>
      </c>
      <c r="G12" s="89">
        <v>23.5</v>
      </c>
      <c r="H12" s="89">
        <v>23.5</v>
      </c>
      <c r="I12" s="89">
        <v>23.5</v>
      </c>
      <c r="J12" s="89">
        <v>23.5</v>
      </c>
      <c r="K12" s="89">
        <v>23.5</v>
      </c>
      <c r="L12" s="89">
        <v>23.5</v>
      </c>
      <c r="M12" s="89">
        <v>23.5</v>
      </c>
      <c r="N12" s="89">
        <v>23.5</v>
      </c>
      <c r="O12" s="89">
        <v>23.5</v>
      </c>
      <c r="P12" s="89">
        <v>23.5</v>
      </c>
      <c r="Q12" s="87">
        <v>26</v>
      </c>
    </row>
    <row r="13" spans="1:17" ht="19.5" customHeight="1">
      <c r="A13" s="1">
        <v>2010</v>
      </c>
      <c r="B13" s="88">
        <v>25</v>
      </c>
      <c r="C13" s="88">
        <v>25</v>
      </c>
      <c r="D13" s="88">
        <v>25</v>
      </c>
      <c r="E13" s="88">
        <v>25</v>
      </c>
      <c r="F13" s="89">
        <v>24</v>
      </c>
      <c r="G13" s="89">
        <v>24</v>
      </c>
      <c r="H13" s="89">
        <v>24</v>
      </c>
      <c r="I13" s="89">
        <v>24</v>
      </c>
      <c r="J13" s="89">
        <v>24</v>
      </c>
      <c r="K13" s="89">
        <v>24</v>
      </c>
      <c r="L13" s="89">
        <v>24</v>
      </c>
      <c r="M13" s="89">
        <v>24</v>
      </c>
      <c r="N13" s="89">
        <v>24</v>
      </c>
      <c r="O13" s="89">
        <v>24</v>
      </c>
      <c r="P13" s="89">
        <v>24</v>
      </c>
      <c r="Q13" s="87">
        <v>27.5</v>
      </c>
    </row>
    <row r="14" spans="1:17" ht="18.75" customHeight="1">
      <c r="A14" s="1">
        <v>2011</v>
      </c>
      <c r="B14" s="88">
        <v>26.5</v>
      </c>
      <c r="C14" s="88">
        <v>26.5</v>
      </c>
      <c r="D14" s="88">
        <v>26.5</v>
      </c>
      <c r="E14" s="88">
        <v>26.5</v>
      </c>
      <c r="F14" s="89">
        <v>25.5</v>
      </c>
      <c r="G14" s="89">
        <v>25.5</v>
      </c>
      <c r="H14" s="89">
        <v>25.5</v>
      </c>
      <c r="I14" s="89">
        <v>25.5</v>
      </c>
      <c r="J14" s="89">
        <v>25.5</v>
      </c>
      <c r="K14" s="89">
        <v>25.5</v>
      </c>
      <c r="L14" s="89">
        <v>25.5</v>
      </c>
      <c r="M14" s="89">
        <v>25.5</v>
      </c>
      <c r="N14" s="89">
        <v>25.5</v>
      </c>
      <c r="O14" s="89">
        <v>25.5</v>
      </c>
      <c r="P14" s="89">
        <v>25.5</v>
      </c>
      <c r="Q14" s="87">
        <v>29</v>
      </c>
    </row>
    <row r="15" spans="1:17" ht="22.5" customHeight="1">
      <c r="A15" s="22">
        <v>2012</v>
      </c>
      <c r="B15" s="88">
        <v>28</v>
      </c>
      <c r="C15" s="88">
        <v>28</v>
      </c>
      <c r="D15" s="88">
        <v>28</v>
      </c>
      <c r="E15" s="88">
        <v>28</v>
      </c>
      <c r="F15" s="89">
        <v>27</v>
      </c>
      <c r="G15" s="89">
        <v>27</v>
      </c>
      <c r="H15" s="89">
        <v>27</v>
      </c>
      <c r="I15" s="89">
        <v>27</v>
      </c>
      <c r="J15" s="89">
        <v>27</v>
      </c>
      <c r="K15" s="89">
        <v>27</v>
      </c>
      <c r="L15" s="89">
        <v>27</v>
      </c>
      <c r="M15" s="89">
        <v>27</v>
      </c>
      <c r="N15" s="89">
        <v>27</v>
      </c>
      <c r="O15" s="89">
        <v>27</v>
      </c>
      <c r="P15" s="89">
        <v>27</v>
      </c>
      <c r="Q15" s="87">
        <v>31</v>
      </c>
    </row>
    <row r="16" spans="1:17" ht="21" customHeight="1">
      <c r="A16" s="22">
        <v>2013</v>
      </c>
      <c r="B16" s="88">
        <v>29.5</v>
      </c>
      <c r="C16" s="88">
        <v>29.5</v>
      </c>
      <c r="D16" s="88">
        <v>29.5</v>
      </c>
      <c r="E16" s="88">
        <v>29.5</v>
      </c>
      <c r="F16" s="89">
        <v>28.5</v>
      </c>
      <c r="G16" s="89">
        <v>28.5</v>
      </c>
      <c r="H16" s="89">
        <v>28.5</v>
      </c>
      <c r="I16" s="89">
        <v>28.5</v>
      </c>
      <c r="J16" s="89">
        <v>28.5</v>
      </c>
      <c r="K16" s="89">
        <v>28.5</v>
      </c>
      <c r="L16" s="89">
        <v>28.5</v>
      </c>
      <c r="M16" s="89">
        <v>28.5</v>
      </c>
      <c r="N16" s="89">
        <v>28.5</v>
      </c>
      <c r="O16" s="89">
        <v>28.5</v>
      </c>
      <c r="P16" s="89">
        <v>28.5</v>
      </c>
      <c r="Q16" s="87">
        <v>33</v>
      </c>
    </row>
    <row r="17" spans="1:17" ht="21" customHeight="1">
      <c r="A17" s="22">
        <v>2014</v>
      </c>
      <c r="B17" s="88">
        <v>31</v>
      </c>
      <c r="C17" s="88">
        <v>31</v>
      </c>
      <c r="D17" s="88">
        <v>31</v>
      </c>
      <c r="E17" s="88">
        <v>31</v>
      </c>
      <c r="F17" s="89">
        <v>30</v>
      </c>
      <c r="G17" s="89">
        <v>30</v>
      </c>
      <c r="H17" s="89">
        <v>30</v>
      </c>
      <c r="I17" s="89">
        <v>30</v>
      </c>
      <c r="J17" s="89">
        <v>30</v>
      </c>
      <c r="K17" s="89">
        <v>30</v>
      </c>
      <c r="L17" s="89">
        <v>30</v>
      </c>
      <c r="M17" s="89">
        <v>30</v>
      </c>
      <c r="N17" s="89">
        <v>30</v>
      </c>
      <c r="O17" s="89">
        <v>30</v>
      </c>
      <c r="P17" s="89">
        <v>30</v>
      </c>
      <c r="Q17" s="87">
        <v>35</v>
      </c>
    </row>
    <row r="18" spans="1:17" ht="21" customHeight="1">
      <c r="A18" s="22">
        <v>2015</v>
      </c>
      <c r="B18" s="88">
        <v>33</v>
      </c>
      <c r="C18" s="88">
        <v>33</v>
      </c>
      <c r="D18" s="88">
        <v>33</v>
      </c>
      <c r="E18" s="88">
        <v>33</v>
      </c>
      <c r="F18" s="89">
        <v>32</v>
      </c>
      <c r="G18" s="89">
        <v>32</v>
      </c>
      <c r="H18" s="89">
        <v>32</v>
      </c>
      <c r="I18" s="89">
        <v>32</v>
      </c>
      <c r="J18" s="89">
        <v>32</v>
      </c>
      <c r="K18" s="89">
        <v>32</v>
      </c>
      <c r="L18" s="89">
        <v>32</v>
      </c>
      <c r="M18" s="89">
        <v>32</v>
      </c>
      <c r="N18" s="89">
        <v>32</v>
      </c>
      <c r="O18" s="89">
        <v>32</v>
      </c>
      <c r="P18" s="89">
        <v>32</v>
      </c>
      <c r="Q18" s="87">
        <v>37.5</v>
      </c>
    </row>
    <row r="19" spans="1:17" ht="21" customHeight="1">
      <c r="A19" s="22">
        <v>2016</v>
      </c>
      <c r="B19" s="88">
        <v>35.24</v>
      </c>
      <c r="C19" s="88">
        <v>35.24</v>
      </c>
      <c r="D19" s="88">
        <v>35.24</v>
      </c>
      <c r="E19" s="88">
        <v>35.24</v>
      </c>
      <c r="F19" s="89">
        <v>34.18</v>
      </c>
      <c r="G19" s="89">
        <v>34.18</v>
      </c>
      <c r="H19" s="89">
        <v>34.18</v>
      </c>
      <c r="I19" s="89">
        <v>34.18</v>
      </c>
      <c r="J19" s="89">
        <v>34.18</v>
      </c>
      <c r="K19" s="89">
        <v>34.18</v>
      </c>
      <c r="L19" s="89">
        <v>34.18</v>
      </c>
      <c r="M19" s="89">
        <v>34.18</v>
      </c>
      <c r="N19" s="89">
        <v>34.18</v>
      </c>
      <c r="O19" s="89">
        <v>34.18</v>
      </c>
      <c r="P19" s="89">
        <v>34.18</v>
      </c>
      <c r="Q19" s="87">
        <v>40.05</v>
      </c>
    </row>
    <row r="20" spans="1:17" ht="21" customHeight="1">
      <c r="A20" s="22">
        <v>2017</v>
      </c>
      <c r="B20" s="88">
        <v>37.25</v>
      </c>
      <c r="C20" s="88">
        <v>37.25</v>
      </c>
      <c r="D20" s="88">
        <v>37.25</v>
      </c>
      <c r="E20" s="88">
        <v>37.25</v>
      </c>
      <c r="F20" s="89">
        <v>36.25</v>
      </c>
      <c r="G20" s="89">
        <v>36.25</v>
      </c>
      <c r="H20" s="89">
        <v>36.25</v>
      </c>
      <c r="I20" s="89">
        <v>36.25</v>
      </c>
      <c r="J20" s="89">
        <v>36.25</v>
      </c>
      <c r="K20" s="89">
        <v>36.25</v>
      </c>
      <c r="L20" s="89">
        <v>36.25</v>
      </c>
      <c r="M20" s="89">
        <v>36.25</v>
      </c>
      <c r="N20" s="89">
        <v>36.25</v>
      </c>
      <c r="O20" s="89">
        <v>36.25</v>
      </c>
      <c r="P20" s="89">
        <v>36.25</v>
      </c>
      <c r="Q20" s="87">
        <v>42.25</v>
      </c>
    </row>
    <row r="21" spans="1:17" ht="21" customHeight="1">
      <c r="A21" s="22">
        <v>2018</v>
      </c>
      <c r="B21" s="88">
        <v>39.85</v>
      </c>
      <c r="C21" s="88">
        <v>39.85</v>
      </c>
      <c r="D21" s="88">
        <v>39.85</v>
      </c>
      <c r="E21" s="88">
        <v>39.85</v>
      </c>
      <c r="F21" s="89">
        <v>38.75</v>
      </c>
      <c r="G21" s="89">
        <v>38.75</v>
      </c>
      <c r="H21" s="89">
        <v>38.75</v>
      </c>
      <c r="I21" s="89">
        <v>38.75</v>
      </c>
      <c r="J21" s="89">
        <v>38.75</v>
      </c>
      <c r="K21" s="89">
        <v>38.75</v>
      </c>
      <c r="L21" s="89">
        <v>38.75</v>
      </c>
      <c r="M21" s="89">
        <v>38.75</v>
      </c>
      <c r="N21" s="89">
        <v>38.75</v>
      </c>
      <c r="O21" s="89">
        <v>38.75</v>
      </c>
      <c r="P21" s="89">
        <v>38.75</v>
      </c>
      <c r="Q21" s="87">
        <v>45.2</v>
      </c>
    </row>
    <row r="22" spans="1:19" ht="21" customHeight="1">
      <c r="A22" s="22">
        <v>2019</v>
      </c>
      <c r="B22" s="88"/>
      <c r="C22" s="88"/>
      <c r="D22" s="88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7"/>
      <c r="S22" s="97"/>
    </row>
    <row r="23" spans="1:17" ht="21" customHeight="1">
      <c r="A23" s="22">
        <v>2020</v>
      </c>
      <c r="B23" s="88"/>
      <c r="C23" s="88"/>
      <c r="D23" s="88"/>
      <c r="E23" s="88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7"/>
    </row>
  </sheetData>
  <sheetProtection/>
  <mergeCells count="3">
    <mergeCell ref="A3:A4"/>
    <mergeCell ref="B3:Q3"/>
    <mergeCell ref="B2:Q2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6">
    <tabColor indexed="47"/>
  </sheetPr>
  <dimension ref="A1:S57"/>
  <sheetViews>
    <sheetView zoomScalePageLayoutView="0" workbookViewId="0" topLeftCell="A1">
      <selection activeCell="U13" sqref="U13"/>
    </sheetView>
  </sheetViews>
  <sheetFormatPr defaultColWidth="9.140625" defaultRowHeight="12.75"/>
  <cols>
    <col min="1" max="5" width="7.00390625" style="5" customWidth="1"/>
    <col min="6" max="6" width="7.00390625" style="21" customWidth="1"/>
    <col min="7" max="10" width="7.00390625" style="5" customWidth="1"/>
    <col min="11" max="11" width="16.28125" style="5" customWidth="1"/>
    <col min="12" max="18" width="8.7109375" style="5" customWidth="1"/>
    <col min="19" max="16384" width="9.140625" style="5" customWidth="1"/>
  </cols>
  <sheetData>
    <row r="1" spans="1:18" ht="12.75">
      <c r="A1" s="3"/>
      <c r="B1" s="205"/>
      <c r="C1" s="206"/>
      <c r="D1" s="206"/>
      <c r="E1" s="206"/>
      <c r="F1" s="206"/>
      <c r="G1" s="3"/>
      <c r="H1" s="3"/>
      <c r="I1" s="3"/>
      <c r="J1" s="4">
        <v>1</v>
      </c>
      <c r="K1" s="4" t="s">
        <v>36</v>
      </c>
      <c r="L1" s="4" t="s">
        <v>36</v>
      </c>
      <c r="M1" s="4" t="s">
        <v>36</v>
      </c>
      <c r="N1" s="4" t="s">
        <v>36</v>
      </c>
      <c r="O1" s="4" t="s">
        <v>36</v>
      </c>
      <c r="P1" s="4" t="s">
        <v>36</v>
      </c>
      <c r="Q1" s="4" t="s">
        <v>36</v>
      </c>
      <c r="R1" s="4" t="s">
        <v>36</v>
      </c>
    </row>
    <row r="2" spans="1:18" ht="20.25">
      <c r="A2" s="6"/>
      <c r="B2" s="6"/>
      <c r="C2" s="7" t="s">
        <v>37</v>
      </c>
      <c r="D2" s="6"/>
      <c r="E2" s="6"/>
      <c r="F2" s="8"/>
      <c r="G2" s="9" t="s">
        <v>38</v>
      </c>
      <c r="H2" s="98" t="s">
        <v>100</v>
      </c>
      <c r="I2" s="10" t="s">
        <v>39</v>
      </c>
      <c r="J2" s="4">
        <v>2</v>
      </c>
      <c r="K2" s="4" t="s">
        <v>40</v>
      </c>
      <c r="L2" s="4" t="s">
        <v>41</v>
      </c>
      <c r="M2" s="4" t="s">
        <v>42</v>
      </c>
      <c r="N2" s="4" t="s">
        <v>43</v>
      </c>
      <c r="O2" s="4" t="s">
        <v>44</v>
      </c>
      <c r="P2" s="4" t="s">
        <v>45</v>
      </c>
      <c r="Q2" s="4" t="s">
        <v>46</v>
      </c>
      <c r="R2" s="4" t="s">
        <v>47</v>
      </c>
    </row>
    <row r="3" spans="1:18" ht="12.75">
      <c r="A3" s="11" t="s">
        <v>48</v>
      </c>
      <c r="B3" s="209">
        <f>'YOLLUK BİLDİRİMİ'!O27</f>
        <v>1931.325</v>
      </c>
      <c r="C3" s="210"/>
      <c r="D3" s="210"/>
      <c r="E3" s="210"/>
      <c r="F3" s="210"/>
      <c r="G3" s="210"/>
      <c r="H3" s="210"/>
      <c r="I3" s="211"/>
      <c r="J3" s="4">
        <v>3</v>
      </c>
      <c r="K3" s="4" t="s">
        <v>49</v>
      </c>
      <c r="L3" s="4" t="s">
        <v>50</v>
      </c>
      <c r="M3" s="4" t="s">
        <v>51</v>
      </c>
      <c r="N3" s="4" t="s">
        <v>43</v>
      </c>
      <c r="O3" s="4" t="s">
        <v>44</v>
      </c>
      <c r="P3" s="4" t="s">
        <v>45</v>
      </c>
      <c r="Q3" s="4" t="s">
        <v>46</v>
      </c>
      <c r="R3" s="4" t="s">
        <v>47</v>
      </c>
    </row>
    <row r="4" spans="1:18" ht="22.5" customHeight="1">
      <c r="A4" s="11" t="s">
        <v>52</v>
      </c>
      <c r="B4" s="212" t="str">
        <f>K43</f>
        <v>#Bin Dokuz Yüz Otuz Bir ₺, Otuz Üç Krş.#</v>
      </c>
      <c r="C4" s="213"/>
      <c r="D4" s="213"/>
      <c r="E4" s="213"/>
      <c r="F4" s="213"/>
      <c r="G4" s="213"/>
      <c r="H4" s="213"/>
      <c r="I4" s="214"/>
      <c r="J4" s="4">
        <v>4</v>
      </c>
      <c r="K4" s="4" t="s">
        <v>53</v>
      </c>
      <c r="L4" s="4" t="s">
        <v>54</v>
      </c>
      <c r="M4" s="4" t="s">
        <v>55</v>
      </c>
      <c r="N4" s="4" t="s">
        <v>43</v>
      </c>
      <c r="O4" s="4" t="s">
        <v>44</v>
      </c>
      <c r="P4" s="4" t="s">
        <v>45</v>
      </c>
      <c r="Q4" s="4" t="s">
        <v>46</v>
      </c>
      <c r="R4" s="4" t="s">
        <v>47</v>
      </c>
    </row>
    <row r="5" spans="1:18" ht="12.75">
      <c r="A5" s="4"/>
      <c r="B5" s="4"/>
      <c r="C5" s="4"/>
      <c r="D5" s="4"/>
      <c r="E5" s="4"/>
      <c r="F5" s="12"/>
      <c r="G5" s="4"/>
      <c r="H5" s="4"/>
      <c r="I5" s="4"/>
      <c r="J5" s="4">
        <v>5</v>
      </c>
      <c r="K5" s="4" t="s">
        <v>56</v>
      </c>
      <c r="L5" s="4" t="s">
        <v>57</v>
      </c>
      <c r="M5" s="4" t="s">
        <v>58</v>
      </c>
      <c r="N5" s="4" t="s">
        <v>43</v>
      </c>
      <c r="O5" s="4" t="s">
        <v>44</v>
      </c>
      <c r="P5" s="4" t="s">
        <v>45</v>
      </c>
      <c r="Q5" s="4" t="s">
        <v>46</v>
      </c>
      <c r="R5" s="4" t="s">
        <v>47</v>
      </c>
    </row>
    <row r="6" spans="1:18" ht="12.75">
      <c r="A6" s="4"/>
      <c r="B6" s="3" t="str">
        <f>IF(G6=1,TEXT(B3,"0,00"),VALUE(B3))</f>
        <v>1931,33</v>
      </c>
      <c r="C6" s="4"/>
      <c r="D6" s="4"/>
      <c r="E6" s="4"/>
      <c r="F6" s="12">
        <f>IF(INT(B3)=B3,0,1)</f>
        <v>1</v>
      </c>
      <c r="G6" s="4">
        <v>1</v>
      </c>
      <c r="H6" s="208" t="str">
        <f>IF(OR(IF(H2&lt;&gt;"",1),IF(I2&lt;&gt;"",1))=TRUE,"PARA BİRİMİ","SAYI")</f>
        <v>PARA BİRİMİ</v>
      </c>
      <c r="I6" s="208"/>
      <c r="J6" s="4">
        <v>6</v>
      </c>
      <c r="K6" s="4" t="s">
        <v>59</v>
      </c>
      <c r="L6" s="4" t="s">
        <v>60</v>
      </c>
      <c r="M6" s="4" t="s">
        <v>61</v>
      </c>
      <c r="N6" s="4" t="s">
        <v>43</v>
      </c>
      <c r="O6" s="4" t="s">
        <v>44</v>
      </c>
      <c r="P6" s="4" t="s">
        <v>45</v>
      </c>
      <c r="Q6" s="4" t="s">
        <v>46</v>
      </c>
      <c r="R6" s="4" t="s">
        <v>47</v>
      </c>
    </row>
    <row r="7" spans="1:18" ht="12.75">
      <c r="A7" s="13" t="str">
        <f>IF(F6=1,MID(B6,1,FIND(",",B6)-1),B3)</f>
        <v>1931</v>
      </c>
      <c r="B7" s="4"/>
      <c r="C7" s="4"/>
      <c r="D7" s="4"/>
      <c r="E7" s="4"/>
      <c r="F7" s="12"/>
      <c r="G7" s="4"/>
      <c r="H7" s="4"/>
      <c r="I7" s="4"/>
      <c r="J7" s="4">
        <v>7</v>
      </c>
      <c r="K7" s="4" t="s">
        <v>62</v>
      </c>
      <c r="L7" s="4" t="s">
        <v>63</v>
      </c>
      <c r="M7" s="4" t="s">
        <v>64</v>
      </c>
      <c r="N7" s="4" t="s">
        <v>43</v>
      </c>
      <c r="O7" s="4" t="s">
        <v>44</v>
      </c>
      <c r="P7" s="4" t="s">
        <v>45</v>
      </c>
      <c r="Q7" s="4" t="s">
        <v>46</v>
      </c>
      <c r="R7" s="4" t="s">
        <v>47</v>
      </c>
    </row>
    <row r="8" spans="1:18" ht="12.75">
      <c r="A8" s="4">
        <v>1</v>
      </c>
      <c r="B8" s="4" t="str">
        <f aca="true" t="shared" si="0" ref="B8:B25">RIGHT($A$7,A8)</f>
        <v>1</v>
      </c>
      <c r="C8" s="4" t="str">
        <f>B8</f>
        <v>1</v>
      </c>
      <c r="D8" s="4">
        <f>B8+1</f>
        <v>2</v>
      </c>
      <c r="E8" s="4" t="str">
        <f ca="1">INDIRECT(CONCATENATE("k",D8))</f>
        <v> Bir</v>
      </c>
      <c r="F8" s="12" t="str">
        <f>E10&amp;E9&amp;E8</f>
        <v> Dokuz Yüz Otuz Bir</v>
      </c>
      <c r="G8" s="14" t="str">
        <f ca="1">INDIRECT(CONCATENATE("k",D8))</f>
        <v> Bir</v>
      </c>
      <c r="H8" s="4"/>
      <c r="I8" s="4"/>
      <c r="J8" s="4">
        <v>8</v>
      </c>
      <c r="K8" s="4" t="s">
        <v>65</v>
      </c>
      <c r="L8" s="4" t="s">
        <v>66</v>
      </c>
      <c r="M8" s="4" t="s">
        <v>67</v>
      </c>
      <c r="N8" s="4" t="s">
        <v>43</v>
      </c>
      <c r="O8" s="4" t="s">
        <v>44</v>
      </c>
      <c r="P8" s="4" t="s">
        <v>45</v>
      </c>
      <c r="Q8" s="4" t="s">
        <v>46</v>
      </c>
      <c r="R8" s="4" t="s">
        <v>47</v>
      </c>
    </row>
    <row r="9" spans="1:18" ht="12.75">
      <c r="A9" s="4">
        <f aca="true" t="shared" si="1" ref="A9:A25">A8+1</f>
        <v>2</v>
      </c>
      <c r="B9" s="4" t="str">
        <f t="shared" si="0"/>
        <v>31</v>
      </c>
      <c r="C9" s="15" t="str">
        <f aca="true" t="shared" si="2" ref="C9:C25">IF(B9=B8,"0",B9)</f>
        <v>31</v>
      </c>
      <c r="D9" s="4">
        <f aca="true" t="shared" si="3" ref="D9:D18">MID(C9,1,1)+1</f>
        <v>4</v>
      </c>
      <c r="E9" s="4" t="str">
        <f ca="1">INDIRECT(CONCATENATE("l",D9))</f>
        <v> Otuz</v>
      </c>
      <c r="F9" s="12"/>
      <c r="G9" s="14" t="str">
        <f ca="1">INDIRECT(CONCATENATE("l",D9))</f>
        <v> Otuz</v>
      </c>
      <c r="H9" s="4" t="str">
        <f>F8</f>
        <v> Dokuz Yüz Otuz Bir</v>
      </c>
      <c r="I9" s="4"/>
      <c r="J9" s="4">
        <v>9</v>
      </c>
      <c r="K9" s="4" t="s">
        <v>68</v>
      </c>
      <c r="L9" s="4" t="s">
        <v>69</v>
      </c>
      <c r="M9" s="4" t="s">
        <v>70</v>
      </c>
      <c r="N9" s="4" t="s">
        <v>43</v>
      </c>
      <c r="O9" s="4" t="s">
        <v>44</v>
      </c>
      <c r="P9" s="4" t="s">
        <v>45</v>
      </c>
      <c r="Q9" s="4" t="s">
        <v>46</v>
      </c>
      <c r="R9" s="4" t="s">
        <v>47</v>
      </c>
    </row>
    <row r="10" spans="1:18" ht="12.75">
      <c r="A10" s="4">
        <f t="shared" si="1"/>
        <v>3</v>
      </c>
      <c r="B10" s="4" t="str">
        <f t="shared" si="0"/>
        <v>931</v>
      </c>
      <c r="C10" s="4" t="str">
        <f t="shared" si="2"/>
        <v>931</v>
      </c>
      <c r="D10" s="4">
        <f t="shared" si="3"/>
        <v>10</v>
      </c>
      <c r="E10" s="4" t="str">
        <f ca="1">INDIRECT(CONCATENATE("m",D10))</f>
        <v> Dokuz Yüz</v>
      </c>
      <c r="F10" s="12"/>
      <c r="G10" s="14" t="str">
        <f ca="1">INDIRECT(CONCATENATE("m",D10))</f>
        <v> Dokuz Yüz</v>
      </c>
      <c r="H10" s="4"/>
      <c r="I10" s="4"/>
      <c r="J10" s="4">
        <v>10</v>
      </c>
      <c r="K10" s="4" t="s">
        <v>71</v>
      </c>
      <c r="L10" s="4" t="s">
        <v>72</v>
      </c>
      <c r="M10" s="4" t="s">
        <v>73</v>
      </c>
      <c r="N10" s="4" t="s">
        <v>43</v>
      </c>
      <c r="O10" s="4" t="s">
        <v>44</v>
      </c>
      <c r="P10" s="4" t="s">
        <v>45</v>
      </c>
      <c r="Q10" s="4" t="s">
        <v>46</v>
      </c>
      <c r="R10" s="4" t="s">
        <v>47</v>
      </c>
    </row>
    <row r="11" spans="1:18" ht="12.75">
      <c r="A11" s="4">
        <f t="shared" si="1"/>
        <v>4</v>
      </c>
      <c r="B11" s="4" t="str">
        <f t="shared" si="0"/>
        <v>1931</v>
      </c>
      <c r="C11" s="4" t="str">
        <f t="shared" si="2"/>
        <v>1931</v>
      </c>
      <c r="D11" s="4">
        <f t="shared" si="3"/>
        <v>2</v>
      </c>
      <c r="E11" s="4">
        <f ca="1">IF(D26&lt;17,"",INDIRECT(CONCATENATE("k",D11)))</f>
      </c>
      <c r="F11" s="12" t="str">
        <f>E13&amp;E12&amp;E11</f>
        <v>  </v>
      </c>
      <c r="G11" s="14" t="str">
        <f ca="1">IF(D12&gt;1,"",IF(D13&gt;1,"",INDIRECT(CONCATENATE("n",D11))))</f>
        <v> Bin</v>
      </c>
      <c r="H11" s="4"/>
      <c r="I11" s="4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4">
        <f t="shared" si="1"/>
        <v>5</v>
      </c>
      <c r="B12" s="4" t="str">
        <f t="shared" si="0"/>
        <v>1931</v>
      </c>
      <c r="C12" s="4" t="str">
        <f t="shared" si="2"/>
        <v>0</v>
      </c>
      <c r="D12" s="4">
        <f t="shared" si="3"/>
        <v>1</v>
      </c>
      <c r="E12" s="4" t="str">
        <f ca="1">INDIRECT(CONCATENATE("l",D12))</f>
        <v> </v>
      </c>
      <c r="F12" s="12"/>
      <c r="G12" s="14" t="str">
        <f ca="1">IF(D13&gt;1,"",INDIRECT(CONCATENATE("n",D12)))</f>
        <v> </v>
      </c>
      <c r="H12" s="4" t="str">
        <f>CONCATENATE(F11,G11,G12,G13,"")</f>
        <v>   Bin  </v>
      </c>
      <c r="I12" s="4"/>
      <c r="J12" s="3"/>
      <c r="K12" s="7"/>
      <c r="L12" s="16"/>
      <c r="M12" s="16"/>
      <c r="N12" s="16"/>
      <c r="O12" s="16"/>
      <c r="P12" s="16"/>
      <c r="Q12" s="16"/>
      <c r="R12" s="16"/>
    </row>
    <row r="13" spans="1:18" ht="12.75">
      <c r="A13" s="4">
        <f t="shared" si="1"/>
        <v>6</v>
      </c>
      <c r="B13" s="4" t="str">
        <f t="shared" si="0"/>
        <v>1931</v>
      </c>
      <c r="C13" s="4" t="str">
        <f t="shared" si="2"/>
        <v>0</v>
      </c>
      <c r="D13" s="4">
        <f t="shared" si="3"/>
        <v>1</v>
      </c>
      <c r="E13" s="4" t="str">
        <f ca="1">INDIRECT(CONCATENATE("m",D13))</f>
        <v> </v>
      </c>
      <c r="F13" s="12"/>
      <c r="G13" s="14" t="str">
        <f ca="1">INDIRECT(CONCATENATE("n",D13))</f>
        <v> </v>
      </c>
      <c r="H13" s="4"/>
      <c r="I13" s="4"/>
      <c r="J13" s="3"/>
      <c r="K13" s="3"/>
      <c r="L13" s="17"/>
      <c r="M13" s="17"/>
      <c r="N13" s="17"/>
      <c r="O13" s="17"/>
      <c r="P13" s="17"/>
      <c r="Q13" s="17"/>
      <c r="R13" s="17"/>
    </row>
    <row r="14" spans="1:18" ht="12.75">
      <c r="A14" s="4">
        <f t="shared" si="1"/>
        <v>7</v>
      </c>
      <c r="B14" s="4" t="str">
        <f t="shared" si="0"/>
        <v>1931</v>
      </c>
      <c r="C14" s="4" t="str">
        <f t="shared" si="2"/>
        <v>0</v>
      </c>
      <c r="D14" s="4">
        <f t="shared" si="3"/>
        <v>1</v>
      </c>
      <c r="E14" s="4" t="str">
        <f ca="1">INDIRECT(CONCATENATE("k",D14))</f>
        <v> </v>
      </c>
      <c r="F14" s="12" t="str">
        <f>E16&amp;E15&amp;E14</f>
        <v>   </v>
      </c>
      <c r="G14" s="14" t="str">
        <f ca="1">IF(D15&gt;1,"",IF(D16&gt;1,"",INDIRECT(CONCATENATE("o",D14))))</f>
        <v> </v>
      </c>
      <c r="H14" s="4"/>
      <c r="I14" s="4"/>
      <c r="J14" s="3"/>
      <c r="K14" s="3"/>
      <c r="L14" s="17"/>
      <c r="M14" s="17"/>
      <c r="N14" s="17"/>
      <c r="O14" s="17"/>
      <c r="P14" s="17"/>
      <c r="Q14" s="17"/>
      <c r="R14" s="17"/>
    </row>
    <row r="15" spans="1:18" ht="12.75">
      <c r="A15" s="4">
        <f t="shared" si="1"/>
        <v>8</v>
      </c>
      <c r="B15" s="4" t="str">
        <f t="shared" si="0"/>
        <v>1931</v>
      </c>
      <c r="C15" s="4" t="str">
        <f t="shared" si="2"/>
        <v>0</v>
      </c>
      <c r="D15" s="4">
        <f t="shared" si="3"/>
        <v>1</v>
      </c>
      <c r="E15" s="4" t="str">
        <f ca="1">INDIRECT(CONCATENATE("l",D15))</f>
        <v> </v>
      </c>
      <c r="F15" s="12"/>
      <c r="G15" s="14" t="str">
        <f ca="1">IF(D16&gt;1,"",INDIRECT(CONCATENATE("o",D15)))</f>
        <v> </v>
      </c>
      <c r="H15" s="4" t="str">
        <f>CONCATENATE(F14,G14,G15,G16,"")</f>
        <v>      </v>
      </c>
      <c r="I15" s="4"/>
      <c r="J15" s="3"/>
      <c r="K15" s="3"/>
      <c r="L15" s="17"/>
      <c r="M15" s="17"/>
      <c r="N15" s="17"/>
      <c r="O15" s="17"/>
      <c r="P15" s="17"/>
      <c r="Q15" s="17"/>
      <c r="R15" s="17"/>
    </row>
    <row r="16" spans="1:18" ht="12.75">
      <c r="A16" s="4">
        <f t="shared" si="1"/>
        <v>9</v>
      </c>
      <c r="B16" s="4" t="str">
        <f t="shared" si="0"/>
        <v>1931</v>
      </c>
      <c r="C16" s="4" t="str">
        <f t="shared" si="2"/>
        <v>0</v>
      </c>
      <c r="D16" s="4">
        <f t="shared" si="3"/>
        <v>1</v>
      </c>
      <c r="E16" s="4" t="str">
        <f ca="1">INDIRECT(CONCATENATE("m",D16))</f>
        <v> </v>
      </c>
      <c r="F16" s="12"/>
      <c r="G16" s="14" t="str">
        <f ca="1">INDIRECT(CONCATENATE("o",D16))</f>
        <v> </v>
      </c>
      <c r="H16" s="4"/>
      <c r="I16" s="4"/>
      <c r="J16" s="3"/>
      <c r="K16" s="3"/>
      <c r="L16" s="17"/>
      <c r="M16" s="17"/>
      <c r="N16" s="17"/>
      <c r="O16" s="17"/>
      <c r="P16" s="17"/>
      <c r="Q16" s="17"/>
      <c r="R16" s="17"/>
    </row>
    <row r="17" spans="1:18" ht="12.75">
      <c r="A17" s="4">
        <f t="shared" si="1"/>
        <v>10</v>
      </c>
      <c r="B17" s="4" t="str">
        <f t="shared" si="0"/>
        <v>1931</v>
      </c>
      <c r="C17" s="4" t="str">
        <f t="shared" si="2"/>
        <v>0</v>
      </c>
      <c r="D17" s="4">
        <f t="shared" si="3"/>
        <v>1</v>
      </c>
      <c r="E17" s="4" t="str">
        <f ca="1">INDIRECT(CONCATENATE("k",D17))</f>
        <v> </v>
      </c>
      <c r="F17" s="207" t="str">
        <f>E19&amp;E18&amp;E17</f>
        <v>   </v>
      </c>
      <c r="G17" s="14" t="str">
        <f ca="1">IF(D18&gt;1,"",IF(D19&gt;1,"",INDIRECT(CONCATENATE("p",D17,))))</f>
        <v> </v>
      </c>
      <c r="H17" s="4"/>
      <c r="I17" s="4"/>
      <c r="J17" s="3"/>
      <c r="K17" s="3"/>
      <c r="L17" s="17"/>
      <c r="M17" s="17"/>
      <c r="N17" s="17"/>
      <c r="O17" s="17"/>
      <c r="P17" s="17"/>
      <c r="Q17" s="17"/>
      <c r="R17" s="17"/>
    </row>
    <row r="18" spans="1:18" ht="12.75">
      <c r="A18" s="4">
        <f t="shared" si="1"/>
        <v>11</v>
      </c>
      <c r="B18" s="4" t="str">
        <f t="shared" si="0"/>
        <v>1931</v>
      </c>
      <c r="C18" s="4" t="str">
        <f t="shared" si="2"/>
        <v>0</v>
      </c>
      <c r="D18" s="4">
        <f t="shared" si="3"/>
        <v>1</v>
      </c>
      <c r="E18" s="4" t="str">
        <f ca="1">INDIRECT(CONCATENATE("l",D18))</f>
        <v> </v>
      </c>
      <c r="F18" s="207"/>
      <c r="G18" s="14" t="str">
        <f ca="1">IF(D19&gt;1,"",INDIRECT(CONCATENATE("p",D18)))</f>
        <v> </v>
      </c>
      <c r="H18" s="4" t="str">
        <f>CONCATENATE(F17,G17,G18,G19,"")</f>
        <v>      </v>
      </c>
      <c r="I18" s="4"/>
      <c r="J18" s="3"/>
      <c r="K18" s="3"/>
      <c r="L18" s="17"/>
      <c r="M18" s="17"/>
      <c r="N18" s="17"/>
      <c r="O18" s="17"/>
      <c r="P18" s="17"/>
      <c r="Q18" s="17"/>
      <c r="R18" s="17"/>
    </row>
    <row r="19" spans="1:18" ht="12.75">
      <c r="A19" s="4">
        <f t="shared" si="1"/>
        <v>12</v>
      </c>
      <c r="B19" s="4" t="str">
        <f t="shared" si="0"/>
        <v>1931</v>
      </c>
      <c r="C19" s="4" t="str">
        <f t="shared" si="2"/>
        <v>0</v>
      </c>
      <c r="D19" s="4">
        <f aca="true" t="shared" si="4" ref="D19:D25">IF(C19&gt;0,MID(C19,1,1),"")+1</f>
        <v>1</v>
      </c>
      <c r="E19" s="4" t="str">
        <f ca="1">INDIRECT(CONCATENATE("m",D19))</f>
        <v> </v>
      </c>
      <c r="F19" s="207"/>
      <c r="G19" s="14" t="str">
        <f ca="1">INDIRECT(CONCATENATE("p",D19))</f>
        <v> </v>
      </c>
      <c r="H19" s="4"/>
      <c r="I19" s="4"/>
      <c r="J19" s="3"/>
      <c r="K19" s="3"/>
      <c r="L19" s="17"/>
      <c r="M19" s="17"/>
      <c r="N19" s="17"/>
      <c r="O19" s="17"/>
      <c r="P19" s="17"/>
      <c r="Q19" s="17"/>
      <c r="R19" s="17"/>
    </row>
    <row r="20" spans="1:18" ht="12.75">
      <c r="A20" s="4">
        <f t="shared" si="1"/>
        <v>13</v>
      </c>
      <c r="B20" s="4" t="str">
        <f t="shared" si="0"/>
        <v>1931</v>
      </c>
      <c r="C20" s="4" t="str">
        <f t="shared" si="2"/>
        <v>0</v>
      </c>
      <c r="D20" s="4">
        <f t="shared" si="4"/>
        <v>1</v>
      </c>
      <c r="E20" s="4" t="str">
        <f ca="1">INDIRECT(CONCATENATE("k",D20))</f>
        <v> </v>
      </c>
      <c r="F20" s="207" t="str">
        <f>E22&amp;E21&amp;E20</f>
        <v>   </v>
      </c>
      <c r="G20" s="14" t="str">
        <f ca="1">IF(D21&gt;1,"",IF(D22&gt;1,"",INDIRECT(CONCATENATE("q",D20))))</f>
        <v> </v>
      </c>
      <c r="H20" s="4"/>
      <c r="I20" s="4"/>
      <c r="J20" s="3"/>
      <c r="K20" s="3"/>
      <c r="L20" s="17"/>
      <c r="M20" s="17"/>
      <c r="N20" s="17"/>
      <c r="O20" s="17"/>
      <c r="P20" s="17"/>
      <c r="Q20" s="17"/>
      <c r="R20" s="17"/>
    </row>
    <row r="21" spans="1:18" ht="12.75">
      <c r="A21" s="4">
        <f t="shared" si="1"/>
        <v>14</v>
      </c>
      <c r="B21" s="4" t="str">
        <f t="shared" si="0"/>
        <v>1931</v>
      </c>
      <c r="C21" s="4" t="str">
        <f t="shared" si="2"/>
        <v>0</v>
      </c>
      <c r="D21" s="4">
        <f t="shared" si="4"/>
        <v>1</v>
      </c>
      <c r="E21" s="4" t="str">
        <f ca="1">INDIRECT(CONCATENATE("l",D21))</f>
        <v> </v>
      </c>
      <c r="F21" s="207"/>
      <c r="G21" s="14" t="str">
        <f ca="1">IF(D22&gt;1,"",INDIRECT(CONCATENATE("q",D21)))</f>
        <v> </v>
      </c>
      <c r="H21" s="4" t="str">
        <f>CONCATENATE(F20,G20,G21,G22,"")</f>
        <v>      </v>
      </c>
      <c r="I21" s="4"/>
      <c r="J21" s="3"/>
      <c r="K21" s="3"/>
      <c r="L21" s="17"/>
      <c r="M21" s="17"/>
      <c r="N21" s="17"/>
      <c r="O21" s="17"/>
      <c r="P21" s="17"/>
      <c r="Q21" s="17"/>
      <c r="R21" s="17"/>
    </row>
    <row r="22" spans="1:18" ht="12.75">
      <c r="A22" s="4">
        <f t="shared" si="1"/>
        <v>15</v>
      </c>
      <c r="B22" s="4" t="str">
        <f t="shared" si="0"/>
        <v>1931</v>
      </c>
      <c r="C22" s="4" t="str">
        <f t="shared" si="2"/>
        <v>0</v>
      </c>
      <c r="D22" s="4">
        <f t="shared" si="4"/>
        <v>1</v>
      </c>
      <c r="E22" s="4" t="str">
        <f ca="1">INDIRECT(CONCATENATE("m",D22))</f>
        <v> </v>
      </c>
      <c r="F22" s="207"/>
      <c r="G22" s="14" t="str">
        <f ca="1">INDIRECT(CONCATENATE("q",D22))</f>
        <v> </v>
      </c>
      <c r="H22" s="4"/>
      <c r="I22" s="4"/>
      <c r="J22" s="3"/>
      <c r="K22" s="3"/>
      <c r="L22" s="17"/>
      <c r="M22" s="17"/>
      <c r="N22" s="17"/>
      <c r="O22" s="17"/>
      <c r="P22" s="17"/>
      <c r="Q22" s="17"/>
      <c r="R22" s="17"/>
    </row>
    <row r="23" spans="1:18" ht="12.75">
      <c r="A23" s="4">
        <f t="shared" si="1"/>
        <v>16</v>
      </c>
      <c r="B23" s="4" t="str">
        <f t="shared" si="0"/>
        <v>1931</v>
      </c>
      <c r="C23" s="4" t="str">
        <f t="shared" si="2"/>
        <v>0</v>
      </c>
      <c r="D23" s="4">
        <f t="shared" si="4"/>
        <v>1</v>
      </c>
      <c r="E23" s="4" t="str">
        <f ca="1">INDIRECT(CONCATENATE("k",D23))</f>
        <v> </v>
      </c>
      <c r="F23" s="207" t="str">
        <f>E25&amp;E24&amp;E23</f>
        <v>   </v>
      </c>
      <c r="G23" s="14" t="str">
        <f ca="1">IF(D24&gt;1,"",IF(D25&gt;1,"",INDIRECT(CONCATENATE("r",D23))))</f>
        <v> </v>
      </c>
      <c r="H23" s="4"/>
      <c r="I23" s="4"/>
      <c r="J23" s="3"/>
      <c r="K23" s="3"/>
      <c r="L23" s="17"/>
      <c r="M23" s="17"/>
      <c r="N23" s="17"/>
      <c r="O23" s="17"/>
      <c r="P23" s="17"/>
      <c r="Q23" s="17"/>
      <c r="R23" s="17"/>
    </row>
    <row r="24" spans="1:18" ht="12.75">
      <c r="A24" s="4">
        <f t="shared" si="1"/>
        <v>17</v>
      </c>
      <c r="B24" s="4" t="str">
        <f t="shared" si="0"/>
        <v>1931</v>
      </c>
      <c r="C24" s="4" t="str">
        <f t="shared" si="2"/>
        <v>0</v>
      </c>
      <c r="D24" s="4">
        <f t="shared" si="4"/>
        <v>1</v>
      </c>
      <c r="E24" s="4" t="str">
        <f ca="1">INDIRECT(CONCATENATE("l",D24))</f>
        <v> </v>
      </c>
      <c r="F24" s="207"/>
      <c r="G24" s="14" t="str">
        <f ca="1">IF(D25&gt;1,"",INDIRECT(CONCATENATE("r",D24)))</f>
        <v> </v>
      </c>
      <c r="H24" s="4" t="str">
        <f>CONCATENATE(F23,G23,G24,G25,"")</f>
        <v>      </v>
      </c>
      <c r="I24" s="4"/>
      <c r="J24" s="3"/>
      <c r="K24" s="3"/>
      <c r="L24" s="17"/>
      <c r="M24" s="17"/>
      <c r="N24" s="17"/>
      <c r="O24" s="17"/>
      <c r="P24" s="17"/>
      <c r="Q24" s="17"/>
      <c r="R24" s="17"/>
    </row>
    <row r="25" spans="1:18" ht="12.75">
      <c r="A25" s="4">
        <f t="shared" si="1"/>
        <v>18</v>
      </c>
      <c r="B25" s="4" t="str">
        <f t="shared" si="0"/>
        <v>1931</v>
      </c>
      <c r="C25" s="4" t="str">
        <f t="shared" si="2"/>
        <v>0</v>
      </c>
      <c r="D25" s="4">
        <f t="shared" si="4"/>
        <v>1</v>
      </c>
      <c r="E25" s="4" t="str">
        <f ca="1">INDIRECT(CONCATENATE("m",D25))</f>
        <v> </v>
      </c>
      <c r="F25" s="207"/>
      <c r="G25" s="14" t="str">
        <f ca="1">INDIRECT(CONCATENATE("r",D25))</f>
        <v> </v>
      </c>
      <c r="H25" s="4"/>
      <c r="I25" s="4"/>
      <c r="J25" s="3"/>
      <c r="K25" s="3"/>
      <c r="L25" s="17"/>
      <c r="M25" s="17"/>
      <c r="N25" s="17"/>
      <c r="O25" s="17"/>
      <c r="P25" s="17"/>
      <c r="Q25" s="17"/>
      <c r="R25" s="17"/>
    </row>
    <row r="26" spans="1:18" ht="12.75">
      <c r="A26" s="4"/>
      <c r="B26" s="4"/>
      <c r="C26" s="4"/>
      <c r="D26" s="4">
        <f>SUM(D11:D25)</f>
        <v>16</v>
      </c>
      <c r="E26" s="4"/>
      <c r="F26" s="12"/>
      <c r="G26" s="15"/>
      <c r="H26" s="4"/>
      <c r="I26" s="4"/>
      <c r="J26" s="3"/>
      <c r="K26" s="3"/>
      <c r="L26" s="17"/>
      <c r="M26" s="17"/>
      <c r="N26" s="17"/>
      <c r="O26" s="17"/>
      <c r="P26" s="17"/>
      <c r="Q26" s="17"/>
      <c r="R26" s="17"/>
    </row>
    <row r="27" spans="1:18" ht="12.75">
      <c r="A27" s="4"/>
      <c r="B27" s="4"/>
      <c r="C27" s="4"/>
      <c r="D27" s="4"/>
      <c r="E27" s="4"/>
      <c r="F27" s="12"/>
      <c r="G27" s="15"/>
      <c r="H27" s="15" t="str">
        <f>TRIM(CONCATENATE(H24,H21,H18,H15,H12,H9,""))</f>
        <v>Bin Dokuz Yüz Otuz Bir</v>
      </c>
      <c r="I27" s="4"/>
      <c r="J27" s="3"/>
      <c r="K27" s="18" t="str">
        <f>IF(H27&lt;&gt;"",H27&amp;" "&amp;H2,"")</f>
        <v>Bin Dokuz Yüz Otuz Bir ₺</v>
      </c>
      <c r="L27" s="17"/>
      <c r="M27" s="17"/>
      <c r="N27" s="17"/>
      <c r="O27" s="17"/>
      <c r="P27" s="17"/>
      <c r="Q27" s="17"/>
      <c r="R27" s="17"/>
    </row>
    <row r="28" spans="1:18" ht="12.75">
      <c r="A28" s="13" t="str">
        <f>IF(F6=1,MID(B6,FIND(",",B6)+1,12),0)</f>
        <v>33</v>
      </c>
      <c r="B28" s="4"/>
      <c r="C28" s="4"/>
      <c r="D28" s="4"/>
      <c r="E28" s="4"/>
      <c r="F28" s="12"/>
      <c r="G28" s="4"/>
      <c r="H28" s="4"/>
      <c r="I28" s="4"/>
      <c r="J28" s="3"/>
      <c r="K28" s="3"/>
      <c r="L28" s="17"/>
      <c r="M28" s="17"/>
      <c r="N28" s="17"/>
      <c r="O28" s="17"/>
      <c r="P28" s="17"/>
      <c r="Q28" s="17"/>
      <c r="R28" s="17"/>
    </row>
    <row r="29" spans="1:18" ht="12.75">
      <c r="A29" s="4">
        <v>1</v>
      </c>
      <c r="B29" s="4" t="str">
        <f aca="true" t="shared" si="5" ref="B29:B40">RIGHT($A$28,A29)</f>
        <v>3</v>
      </c>
      <c r="C29" s="4" t="str">
        <f>B29</f>
        <v>3</v>
      </c>
      <c r="D29" s="4">
        <f>B29+1</f>
        <v>4</v>
      </c>
      <c r="E29" s="4" t="str">
        <f ca="1">INDIRECT(CONCATENATE("k",D29))</f>
        <v> Üç</v>
      </c>
      <c r="F29" s="12" t="str">
        <f>E31&amp;E30&amp;E29</f>
        <v>  Otuz Üç</v>
      </c>
      <c r="G29" s="14" t="str">
        <f ca="1">INDIRECT(CONCATENATE("k",D29))</f>
        <v> Üç</v>
      </c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4">
        <f aca="true" t="shared" si="6" ref="A30:A40">A29+1</f>
        <v>2</v>
      </c>
      <c r="B30" s="4" t="str">
        <f t="shared" si="5"/>
        <v>33</v>
      </c>
      <c r="C30" s="15" t="str">
        <f aca="true" t="shared" si="7" ref="C30:C40">IF(B30=B29,"0",B30)</f>
        <v>33</v>
      </c>
      <c r="D30" s="4">
        <f aca="true" t="shared" si="8" ref="D30:D39">MID(C30,1,1)+1</f>
        <v>4</v>
      </c>
      <c r="E30" s="4" t="str">
        <f ca="1">INDIRECT(CONCATENATE("l",D30))</f>
        <v> Otuz</v>
      </c>
      <c r="F30" s="12"/>
      <c r="G30" s="14" t="str">
        <f ca="1">INDIRECT(CONCATENATE("l",D30))</f>
        <v> Otuz</v>
      </c>
      <c r="H30" s="4" t="str">
        <f>F29</f>
        <v>  Otuz Üç</v>
      </c>
      <c r="I30" s="4"/>
      <c r="J30" s="3"/>
      <c r="K30" s="3"/>
      <c r="L30" s="3"/>
      <c r="M30" s="3"/>
      <c r="N30" s="3"/>
      <c r="O30" s="3"/>
      <c r="P30" s="3"/>
      <c r="Q30" s="3"/>
      <c r="R30" s="3"/>
    </row>
    <row r="31" spans="1:19" ht="12.75">
      <c r="A31" s="4">
        <f t="shared" si="6"/>
        <v>3</v>
      </c>
      <c r="B31" s="4" t="str">
        <f t="shared" si="5"/>
        <v>33</v>
      </c>
      <c r="C31" s="4" t="str">
        <f t="shared" si="7"/>
        <v>0</v>
      </c>
      <c r="D31" s="4">
        <f t="shared" si="8"/>
        <v>1</v>
      </c>
      <c r="E31" s="4" t="str">
        <f ca="1">INDIRECT(CONCATENATE("m",D31))</f>
        <v> </v>
      </c>
      <c r="F31" s="12"/>
      <c r="G31" s="14" t="str">
        <f ca="1">INDIRECT(CONCATENATE("m",D31))</f>
        <v> </v>
      </c>
      <c r="H31" s="4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4">
        <f t="shared" si="6"/>
        <v>4</v>
      </c>
      <c r="B32" s="4" t="str">
        <f t="shared" si="5"/>
        <v>33</v>
      </c>
      <c r="C32" s="4" t="str">
        <f t="shared" si="7"/>
        <v>0</v>
      </c>
      <c r="D32" s="4">
        <f t="shared" si="8"/>
        <v>1</v>
      </c>
      <c r="E32" s="4">
        <f ca="1">IF(D41&lt;11,"",INDIRECT(CONCATENATE("k",D32)))</f>
      </c>
      <c r="F32" s="12" t="str">
        <f>E34&amp;E33&amp;E32</f>
        <v>  </v>
      </c>
      <c r="G32" s="14" t="str">
        <f ca="1">IF(D33&gt;1,"",IF(D34&gt;1,"",INDIRECT(CONCATENATE("n",D32))))</f>
        <v> </v>
      </c>
      <c r="H32" s="4"/>
      <c r="I32" s="4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4">
        <f t="shared" si="6"/>
        <v>5</v>
      </c>
      <c r="B33" s="4" t="str">
        <f t="shared" si="5"/>
        <v>33</v>
      </c>
      <c r="C33" s="4" t="str">
        <f t="shared" si="7"/>
        <v>0</v>
      </c>
      <c r="D33" s="4">
        <f t="shared" si="8"/>
        <v>1</v>
      </c>
      <c r="E33" s="4" t="str">
        <f ca="1">INDIRECT(CONCATENATE("l",D33))</f>
        <v> </v>
      </c>
      <c r="F33" s="12"/>
      <c r="G33" s="14" t="str">
        <f ca="1">IF(D34&gt;1,"",INDIRECT(CONCATENATE("n",D33)))</f>
        <v> </v>
      </c>
      <c r="H33" s="4" t="str">
        <f>CONCATENATE(F32,G32,G33,G34,"")</f>
        <v>     </v>
      </c>
      <c r="I33" s="4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4">
        <f t="shared" si="6"/>
        <v>6</v>
      </c>
      <c r="B34" s="4" t="str">
        <f t="shared" si="5"/>
        <v>33</v>
      </c>
      <c r="C34" s="4" t="str">
        <f t="shared" si="7"/>
        <v>0</v>
      </c>
      <c r="D34" s="4">
        <f t="shared" si="8"/>
        <v>1</v>
      </c>
      <c r="E34" s="4" t="str">
        <f ca="1">INDIRECT(CONCATENATE("m",D34))</f>
        <v> </v>
      </c>
      <c r="F34" s="12"/>
      <c r="G34" s="14" t="str">
        <f ca="1">INDIRECT(CONCATENATE("n",D34))</f>
        <v> </v>
      </c>
      <c r="H34" s="4"/>
      <c r="I34" s="4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4">
        <f t="shared" si="6"/>
        <v>7</v>
      </c>
      <c r="B35" s="4" t="str">
        <f t="shared" si="5"/>
        <v>33</v>
      </c>
      <c r="C35" s="4" t="str">
        <f t="shared" si="7"/>
        <v>0</v>
      </c>
      <c r="D35" s="4">
        <f t="shared" si="8"/>
        <v>1</v>
      </c>
      <c r="E35" s="4" t="str">
        <f ca="1">INDIRECT(CONCATENATE("k",D35))</f>
        <v> </v>
      </c>
      <c r="F35" s="12" t="str">
        <f>E37&amp;E36&amp;E35</f>
        <v>   </v>
      </c>
      <c r="G35" s="14" t="str">
        <f ca="1">IF(D36&gt;1,"",IF(D37&gt;1,"",INDIRECT(CONCATENATE("o",D35))))</f>
        <v> </v>
      </c>
      <c r="H35" s="4"/>
      <c r="I35" s="4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4">
        <f t="shared" si="6"/>
        <v>8</v>
      </c>
      <c r="B36" s="4" t="str">
        <f t="shared" si="5"/>
        <v>33</v>
      </c>
      <c r="C36" s="4" t="str">
        <f t="shared" si="7"/>
        <v>0</v>
      </c>
      <c r="D36" s="4">
        <f t="shared" si="8"/>
        <v>1</v>
      </c>
      <c r="E36" s="4" t="str">
        <f ca="1">INDIRECT(CONCATENATE("l",D36))</f>
        <v> </v>
      </c>
      <c r="F36" s="12"/>
      <c r="G36" s="14" t="str">
        <f ca="1">IF(D37&gt;1,"",INDIRECT(CONCATENATE("o",D36)))</f>
        <v> </v>
      </c>
      <c r="H36" s="4" t="str">
        <f>CONCATENATE(F35,G35,G36,G37,"")</f>
        <v>      </v>
      </c>
      <c r="I36" s="4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4">
        <f t="shared" si="6"/>
        <v>9</v>
      </c>
      <c r="B37" s="4" t="str">
        <f t="shared" si="5"/>
        <v>33</v>
      </c>
      <c r="C37" s="4" t="str">
        <f t="shared" si="7"/>
        <v>0</v>
      </c>
      <c r="D37" s="4">
        <f t="shared" si="8"/>
        <v>1</v>
      </c>
      <c r="E37" s="4" t="str">
        <f ca="1">INDIRECT(CONCATENATE("m",D37))</f>
        <v> </v>
      </c>
      <c r="F37" s="12"/>
      <c r="G37" s="14" t="str">
        <f ca="1">INDIRECT(CONCATENATE("o",D37))</f>
        <v> </v>
      </c>
      <c r="H37" s="4"/>
      <c r="I37" s="4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4">
        <f t="shared" si="6"/>
        <v>10</v>
      </c>
      <c r="B38" s="4" t="str">
        <f t="shared" si="5"/>
        <v>33</v>
      </c>
      <c r="C38" s="4" t="str">
        <f t="shared" si="7"/>
        <v>0</v>
      </c>
      <c r="D38" s="4">
        <f t="shared" si="8"/>
        <v>1</v>
      </c>
      <c r="E38" s="4" t="str">
        <f ca="1">INDIRECT(CONCATENATE("k",D38))</f>
        <v> </v>
      </c>
      <c r="F38" s="207" t="str">
        <f>E40&amp;E39&amp;E38</f>
        <v>   </v>
      </c>
      <c r="G38" s="14" t="str">
        <f ca="1">IF(D39&gt;1,"",IF(D40&gt;1,"",INDIRECT(CONCATENATE("p",D38,))))</f>
        <v> </v>
      </c>
      <c r="H38" s="4"/>
      <c r="I38" s="4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4">
        <f t="shared" si="6"/>
        <v>11</v>
      </c>
      <c r="B39" s="4" t="str">
        <f t="shared" si="5"/>
        <v>33</v>
      </c>
      <c r="C39" s="4" t="str">
        <f t="shared" si="7"/>
        <v>0</v>
      </c>
      <c r="D39" s="4">
        <f t="shared" si="8"/>
        <v>1</v>
      </c>
      <c r="E39" s="4" t="str">
        <f ca="1">INDIRECT(CONCATENATE("l",D39))</f>
        <v> </v>
      </c>
      <c r="F39" s="207"/>
      <c r="G39" s="14" t="str">
        <f ca="1">IF(D40&gt;1,"",INDIRECT(CONCATENATE("p",D39)))</f>
        <v> </v>
      </c>
      <c r="H39" s="4" t="str">
        <f>CONCATENATE(F38,G38,G39,G40,"")</f>
        <v>      </v>
      </c>
      <c r="I39" s="4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4">
        <f t="shared" si="6"/>
        <v>12</v>
      </c>
      <c r="B40" s="4" t="str">
        <f t="shared" si="5"/>
        <v>33</v>
      </c>
      <c r="C40" s="4" t="str">
        <f t="shared" si="7"/>
        <v>0</v>
      </c>
      <c r="D40" s="4">
        <f>IF(C40&gt;0,MID(C40,1,1),"")+1</f>
        <v>1</v>
      </c>
      <c r="E40" s="4" t="str">
        <f ca="1">INDIRECT(CONCATENATE("m",D40))</f>
        <v> </v>
      </c>
      <c r="F40" s="207"/>
      <c r="G40" s="14" t="str">
        <f ca="1">INDIRECT(CONCATENATE("p",D40))</f>
        <v> </v>
      </c>
      <c r="H40" s="4"/>
      <c r="I40" s="4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3"/>
      <c r="B41" s="3"/>
      <c r="C41" s="3"/>
      <c r="D41" s="3">
        <f>SUM(D32:D40)</f>
        <v>9</v>
      </c>
      <c r="E41" s="3"/>
      <c r="F41" s="19"/>
      <c r="G41" s="3"/>
      <c r="H41" s="15" t="str">
        <f>TRIM(CONCATENATE(H39,H36,H33,H30,""))</f>
        <v>Otuz Üç</v>
      </c>
      <c r="I41" s="3"/>
      <c r="J41" s="3"/>
      <c r="K41" s="18" t="str">
        <f>IF(H41&lt;&gt;"",H41&amp;" "&amp;I2,"")</f>
        <v>Otuz Üç Krş</v>
      </c>
      <c r="L41" s="3"/>
      <c r="M41" s="3"/>
      <c r="N41" s="3"/>
      <c r="O41" s="3"/>
      <c r="P41" s="3"/>
      <c r="Q41" s="3"/>
      <c r="R41" s="3"/>
      <c r="S41" s="3"/>
    </row>
    <row r="42" spans="1:19" ht="12.75">
      <c r="A42" s="3"/>
      <c r="B42" s="3"/>
      <c r="C42" s="3"/>
      <c r="D42" s="3"/>
      <c r="E42" s="3"/>
      <c r="F42" s="19"/>
      <c r="G42" s="3"/>
      <c r="H42" s="3"/>
      <c r="I42" s="3"/>
      <c r="J42" s="3"/>
      <c r="K42" s="3" t="str">
        <f>IF(H2&lt;&gt;"",", "," &lt;virgül&gt; ")</f>
        <v>, </v>
      </c>
      <c r="L42" s="3"/>
      <c r="M42" s="3"/>
      <c r="N42" s="3"/>
      <c r="O42" s="3"/>
      <c r="P42" s="3"/>
      <c r="Q42" s="3"/>
      <c r="R42" s="3"/>
      <c r="S42" s="3"/>
    </row>
    <row r="43" spans="1:19" ht="12.75">
      <c r="A43" s="3"/>
      <c r="B43" s="7" t="s">
        <v>37</v>
      </c>
      <c r="C43" s="3"/>
      <c r="D43" s="3"/>
      <c r="E43" s="3"/>
      <c r="F43" s="19"/>
      <c r="G43" s="3"/>
      <c r="H43" s="3"/>
      <c r="I43" s="3"/>
      <c r="J43" s="3"/>
      <c r="K43" s="20" t="str">
        <f>"#"&amp;IF(K27&lt;&gt;"",IF(K41&lt;&gt;"",TRIM(K27)&amp;K42,TRIM(K27)&amp;"."),"")&amp;IF(K41&lt;&gt;"",TRIM(K41)&amp;".","")&amp;"#"</f>
        <v>#Bin Dokuz Yüz Otuz Bir ₺, Otuz Üç Krş.#</v>
      </c>
      <c r="L43" s="3"/>
      <c r="M43" s="3"/>
      <c r="N43" s="3"/>
      <c r="O43" s="3"/>
      <c r="P43" s="3"/>
      <c r="Q43" s="3"/>
      <c r="R43" s="3"/>
      <c r="S43" s="3"/>
    </row>
    <row r="44" ht="12.75">
      <c r="K44" s="3"/>
    </row>
    <row r="45" ht="12.75">
      <c r="K45" s="3"/>
    </row>
    <row r="46" ht="12.75">
      <c r="K46" s="3"/>
    </row>
    <row r="47" ht="12.75">
      <c r="K47" s="3"/>
    </row>
    <row r="48" ht="12.75">
      <c r="K48" s="3"/>
    </row>
    <row r="49" ht="12.75">
      <c r="K49" s="3"/>
    </row>
    <row r="50" ht="12.75">
      <c r="K50" s="3"/>
    </row>
    <row r="51" ht="12.75">
      <c r="K51" s="3"/>
    </row>
    <row r="52" ht="12.75">
      <c r="K52" s="3"/>
    </row>
    <row r="53" ht="12.75">
      <c r="K53" s="3"/>
    </row>
    <row r="54" ht="12.75">
      <c r="K54" s="3"/>
    </row>
    <row r="55" ht="12.75">
      <c r="K55" s="3"/>
    </row>
    <row r="56" ht="12.75">
      <c r="K56" s="3"/>
    </row>
    <row r="57" ht="12.75">
      <c r="K57" s="3"/>
    </row>
  </sheetData>
  <sheetProtection password="F93B" sheet="1" objects="1" scenarios="1" selectLockedCells="1" selectUnlockedCells="1"/>
  <mergeCells count="8">
    <mergeCell ref="B1:F1"/>
    <mergeCell ref="F23:F25"/>
    <mergeCell ref="H6:I6"/>
    <mergeCell ref="F38:F40"/>
    <mergeCell ref="B3:I3"/>
    <mergeCell ref="B4:I4"/>
    <mergeCell ref="F17:F19"/>
    <mergeCell ref="F20:F22"/>
  </mergeCells>
  <printOptions/>
  <pageMargins left="0.75" right="0.75" top="1" bottom="1" header="0.5" footer="0.5"/>
  <pageSetup horizontalDpi="240" verticalDpi="24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DENİZ TURĞUL</dc:creator>
  <cp:keywords/>
  <dc:description/>
  <cp:lastModifiedBy>Deniz62</cp:lastModifiedBy>
  <cp:lastPrinted>2017-07-20T10:28:04Z</cp:lastPrinted>
  <dcterms:created xsi:type="dcterms:W3CDTF">1999-05-26T11:21:22Z</dcterms:created>
  <dcterms:modified xsi:type="dcterms:W3CDTF">2018-02-22T05:24:10Z</dcterms:modified>
  <cp:category/>
  <cp:version/>
  <cp:contentType/>
  <cp:contentStatus/>
</cp:coreProperties>
</file>